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120" windowWidth="19230" windowHeight="6165" activeTab="1"/>
  </bookViews>
  <sheets>
    <sheet name="INICIO" sheetId="13" r:id="rId1"/>
    <sheet name="CLINKER" sheetId="16" r:id="rId2"/>
    <sheet name="VIDRIO" sheetId="17" r:id="rId3"/>
    <sheet name="AUTOBUSES_URBANOS" sheetId="18" r:id="rId4"/>
    <sheet name="TRANSPORTE_MERCANCIAS_CARRETE" sheetId="19" r:id="rId5"/>
    <sheet name="TURISMO_PRIVADOS" sheetId="15" r:id="rId6"/>
    <sheet name="UNIVERSIDADES" sheetId="20" r:id="rId7"/>
    <sheet name="INSTITUTOS" sheetId="21" r:id="rId8"/>
    <sheet name="COLEGIOS_PUBLICOS" sheetId="22" r:id="rId9"/>
    <sheet name="GRANDES_SUPERFICIES_COMERCIALES" sheetId="23" r:id="rId10"/>
    <sheet name="HOTELES" sheetId="25" r:id="rId11"/>
    <sheet name="HOSPITALES" sheetId="26" r:id="rId12"/>
    <sheet name="OFICINAS_PRIVADAS" sheetId="27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calcPr calcId="145621"/>
</workbook>
</file>

<file path=xl/calcChain.xml><?xml version="1.0" encoding="utf-8"?>
<calcChain xmlns="http://schemas.openxmlformats.org/spreadsheetml/2006/main">
  <c r="X19" i="27" l="1"/>
  <c r="X18" i="27"/>
  <c r="X17" i="27"/>
  <c r="X16" i="27"/>
  <c r="X15" i="27"/>
  <c r="X14" i="27"/>
  <c r="X13" i="27"/>
  <c r="X12" i="27"/>
  <c r="X11" i="27"/>
  <c r="X10" i="27"/>
  <c r="X9" i="27"/>
  <c r="X8" i="27"/>
  <c r="V19" i="27"/>
  <c r="V18" i="27"/>
  <c r="V17" i="27"/>
  <c r="V16" i="27"/>
  <c r="V15" i="27"/>
  <c r="V14" i="27"/>
  <c r="V13" i="27"/>
  <c r="V12" i="27"/>
  <c r="V11" i="27"/>
  <c r="V10" i="27"/>
  <c r="V9" i="27"/>
  <c r="V8" i="27"/>
  <c r="P19" i="27"/>
  <c r="P18" i="27"/>
  <c r="P17" i="27"/>
  <c r="P16" i="27"/>
  <c r="P15" i="27"/>
  <c r="P14" i="27"/>
  <c r="P13" i="27"/>
  <c r="P12" i="27"/>
  <c r="P11" i="27"/>
  <c r="P10" i="27"/>
  <c r="P9" i="27"/>
  <c r="P8" i="27"/>
  <c r="E14" i="27"/>
  <c r="E13" i="27"/>
  <c r="E12" i="27"/>
  <c r="E11" i="27"/>
  <c r="E10" i="27"/>
  <c r="E9" i="27"/>
  <c r="E8" i="27"/>
  <c r="E19" i="27" l="1"/>
  <c r="E18" i="27"/>
  <c r="E17" i="27"/>
  <c r="E16" i="27"/>
  <c r="E15" i="27"/>
  <c r="X3" i="27"/>
  <c r="W19" i="26"/>
  <c r="S19" i="26"/>
  <c r="Q19" i="26"/>
  <c r="V19" i="26" s="1"/>
  <c r="P19" i="26"/>
  <c r="O19" i="26"/>
  <c r="N19" i="26"/>
  <c r="I19" i="26"/>
  <c r="F19" i="26"/>
  <c r="M19" i="26" s="1"/>
  <c r="B19" i="26"/>
  <c r="E19" i="26" s="1"/>
  <c r="W18" i="26"/>
  <c r="S18" i="26"/>
  <c r="Q18" i="26"/>
  <c r="V18" i="26" s="1"/>
  <c r="P18" i="26"/>
  <c r="O18" i="26"/>
  <c r="N18" i="26"/>
  <c r="M18" i="26"/>
  <c r="I18" i="26"/>
  <c r="F18" i="26"/>
  <c r="B18" i="26"/>
  <c r="E18" i="26" s="1"/>
  <c r="X18" i="26" s="1"/>
  <c r="W17" i="26"/>
  <c r="S17" i="26"/>
  <c r="Q17" i="26"/>
  <c r="V17" i="26" s="1"/>
  <c r="O17" i="26"/>
  <c r="N17" i="26"/>
  <c r="P17" i="26" s="1"/>
  <c r="M17" i="26"/>
  <c r="I17" i="26"/>
  <c r="F17" i="26"/>
  <c r="E17" i="26"/>
  <c r="B17" i="26"/>
  <c r="W16" i="26"/>
  <c r="V16" i="26"/>
  <c r="S16" i="26"/>
  <c r="Q16" i="26"/>
  <c r="O16" i="26"/>
  <c r="N16" i="26"/>
  <c r="P16" i="26" s="1"/>
  <c r="I16" i="26"/>
  <c r="F16" i="26"/>
  <c r="M16" i="26" s="1"/>
  <c r="E16" i="26"/>
  <c r="B16" i="26"/>
  <c r="W15" i="26"/>
  <c r="V15" i="26"/>
  <c r="S15" i="26"/>
  <c r="Q15" i="26"/>
  <c r="O15" i="26"/>
  <c r="P15" i="26" s="1"/>
  <c r="N15" i="26"/>
  <c r="I15" i="26"/>
  <c r="F15" i="26"/>
  <c r="M15" i="26" s="1"/>
  <c r="B15" i="26"/>
  <c r="E15" i="26" s="1"/>
  <c r="X3" i="26"/>
  <c r="W19" i="25"/>
  <c r="V19" i="25"/>
  <c r="S19" i="25"/>
  <c r="R19" i="25"/>
  <c r="Q19" i="25"/>
  <c r="P19" i="25"/>
  <c r="O19" i="25"/>
  <c r="N19" i="25"/>
  <c r="M19" i="25"/>
  <c r="X19" i="25" s="1"/>
  <c r="I19" i="25"/>
  <c r="F19" i="25"/>
  <c r="W18" i="25"/>
  <c r="S18" i="25"/>
  <c r="R18" i="25"/>
  <c r="Q18" i="25"/>
  <c r="V18" i="25" s="1"/>
  <c r="P18" i="25"/>
  <c r="O18" i="25"/>
  <c r="N18" i="25"/>
  <c r="M18" i="25"/>
  <c r="X18" i="25" s="1"/>
  <c r="I18" i="25"/>
  <c r="F18" i="25"/>
  <c r="X3" i="25"/>
  <c r="X19" i="23"/>
  <c r="W19" i="23"/>
  <c r="V19" i="23"/>
  <c r="P19" i="23"/>
  <c r="M19" i="23"/>
  <c r="I19" i="23"/>
  <c r="W18" i="23"/>
  <c r="V18" i="23"/>
  <c r="P18" i="23"/>
  <c r="I18" i="23"/>
  <c r="M18" i="23" s="1"/>
  <c r="X18" i="23" s="1"/>
  <c r="X3" i="23"/>
  <c r="W19" i="22"/>
  <c r="V19" i="22"/>
  <c r="N19" i="22"/>
  <c r="P19" i="22" s="1"/>
  <c r="I19" i="22"/>
  <c r="F19" i="22"/>
  <c r="M19" i="22" s="1"/>
  <c r="W18" i="22"/>
  <c r="V18" i="22"/>
  <c r="N18" i="22"/>
  <c r="P18" i="22" s="1"/>
  <c r="I18" i="22"/>
  <c r="F18" i="22"/>
  <c r="M18" i="22" s="1"/>
  <c r="X18" i="22" s="1"/>
  <c r="W17" i="22"/>
  <c r="V17" i="22"/>
  <c r="N17" i="22"/>
  <c r="P17" i="22" s="1"/>
  <c r="I17" i="22"/>
  <c r="F17" i="22"/>
  <c r="M17" i="22" s="1"/>
  <c r="X17" i="22" s="1"/>
  <c r="W16" i="22"/>
  <c r="V16" i="22"/>
  <c r="N16" i="22"/>
  <c r="P16" i="22" s="1"/>
  <c r="I16" i="22"/>
  <c r="F16" i="22"/>
  <c r="M16" i="22" s="1"/>
  <c r="W15" i="22"/>
  <c r="V15" i="22"/>
  <c r="N15" i="22"/>
  <c r="P15" i="22" s="1"/>
  <c r="I15" i="22"/>
  <c r="F15" i="22"/>
  <c r="M15" i="22" s="1"/>
  <c r="X3" i="22"/>
  <c r="W19" i="21"/>
  <c r="V19" i="21"/>
  <c r="Q19" i="21"/>
  <c r="N19" i="21"/>
  <c r="P19" i="21" s="1"/>
  <c r="M19" i="21"/>
  <c r="X19" i="21" s="1"/>
  <c r="I19" i="21"/>
  <c r="F19" i="21"/>
  <c r="W18" i="21"/>
  <c r="Q18" i="21"/>
  <c r="V18" i="21" s="1"/>
  <c r="N18" i="21"/>
  <c r="P18" i="21" s="1"/>
  <c r="I18" i="21"/>
  <c r="F18" i="21"/>
  <c r="M18" i="21" s="1"/>
  <c r="W17" i="21"/>
  <c r="Q17" i="21"/>
  <c r="V17" i="21" s="1"/>
  <c r="P17" i="21"/>
  <c r="N17" i="21"/>
  <c r="I17" i="21"/>
  <c r="F17" i="21"/>
  <c r="M17" i="21" s="1"/>
  <c r="X17" i="21" s="1"/>
  <c r="W16" i="21"/>
  <c r="Q16" i="21"/>
  <c r="V16" i="21" s="1"/>
  <c r="N16" i="21"/>
  <c r="P16" i="21" s="1"/>
  <c r="I16" i="21"/>
  <c r="M16" i="21" s="1"/>
  <c r="X16" i="21" s="1"/>
  <c r="F16" i="21"/>
  <c r="W15" i="21"/>
  <c r="V15" i="21"/>
  <c r="Q15" i="21"/>
  <c r="N15" i="21"/>
  <c r="P15" i="21" s="1"/>
  <c r="M15" i="21"/>
  <c r="X15" i="21" s="1"/>
  <c r="I15" i="21"/>
  <c r="F15" i="21"/>
  <c r="X3" i="21"/>
  <c r="W19" i="20"/>
  <c r="S19" i="20"/>
  <c r="R19" i="20"/>
  <c r="Q19" i="20"/>
  <c r="V19" i="20" s="1"/>
  <c r="P19" i="20"/>
  <c r="N19" i="20"/>
  <c r="I19" i="20"/>
  <c r="F19" i="20"/>
  <c r="M19" i="20" s="1"/>
  <c r="X19" i="20" s="1"/>
  <c r="W18" i="20"/>
  <c r="S18" i="20"/>
  <c r="V18" i="20" s="1"/>
  <c r="R18" i="20"/>
  <c r="Q18" i="20"/>
  <c r="N18" i="20"/>
  <c r="P18" i="20" s="1"/>
  <c r="I18" i="20"/>
  <c r="F18" i="20"/>
  <c r="M18" i="20" s="1"/>
  <c r="X18" i="20" s="1"/>
  <c r="W17" i="20"/>
  <c r="S17" i="20"/>
  <c r="R17" i="20"/>
  <c r="V17" i="20" s="1"/>
  <c r="Q17" i="20"/>
  <c r="N17" i="20"/>
  <c r="P17" i="20" s="1"/>
  <c r="M17" i="20"/>
  <c r="I17" i="20"/>
  <c r="F17" i="20"/>
  <c r="W16" i="20"/>
  <c r="S16" i="20"/>
  <c r="R16" i="20"/>
  <c r="Q16" i="20"/>
  <c r="V16" i="20" s="1"/>
  <c r="N16" i="20"/>
  <c r="P16" i="20" s="1"/>
  <c r="I16" i="20"/>
  <c r="M16" i="20" s="1"/>
  <c r="F16" i="20"/>
  <c r="W15" i="20"/>
  <c r="V15" i="20"/>
  <c r="S15" i="20"/>
  <c r="R15" i="20"/>
  <c r="Q15" i="20"/>
  <c r="P15" i="20"/>
  <c r="N15" i="20"/>
  <c r="I15" i="20"/>
  <c r="F15" i="20"/>
  <c r="M15" i="20" s="1"/>
  <c r="X15" i="20" s="1"/>
  <c r="X3" i="20"/>
  <c r="M19" i="19"/>
  <c r="X19" i="19" s="1"/>
  <c r="I19" i="19"/>
  <c r="I18" i="19"/>
  <c r="M18" i="19" s="1"/>
  <c r="X18" i="19" s="1"/>
  <c r="I17" i="19"/>
  <c r="M17" i="19" s="1"/>
  <c r="X17" i="19" s="1"/>
  <c r="I16" i="19"/>
  <c r="M16" i="19" s="1"/>
  <c r="X16" i="19" s="1"/>
  <c r="M15" i="19"/>
  <c r="X15" i="19" s="1"/>
  <c r="I15" i="19"/>
  <c r="X3" i="19"/>
  <c r="W19" i="18"/>
  <c r="V19" i="18"/>
  <c r="P19" i="18"/>
  <c r="N19" i="18"/>
  <c r="F19" i="18"/>
  <c r="M19" i="18" s="1"/>
  <c r="X19" i="18" s="1"/>
  <c r="W18" i="18"/>
  <c r="V18" i="18"/>
  <c r="N18" i="18"/>
  <c r="P18" i="18" s="1"/>
  <c r="X18" i="18" s="1"/>
  <c r="M18" i="18"/>
  <c r="F18" i="18"/>
  <c r="W17" i="18"/>
  <c r="V17" i="18"/>
  <c r="N17" i="18"/>
  <c r="P17" i="18" s="1"/>
  <c r="M17" i="18"/>
  <c r="X17" i="18" s="1"/>
  <c r="F17" i="18"/>
  <c r="W16" i="18"/>
  <c r="V16" i="18"/>
  <c r="P16" i="18"/>
  <c r="N16" i="18"/>
  <c r="F16" i="18"/>
  <c r="M16" i="18" s="1"/>
  <c r="X16" i="18" s="1"/>
  <c r="W15" i="18"/>
  <c r="V15" i="18"/>
  <c r="P15" i="18"/>
  <c r="N15" i="18"/>
  <c r="F15" i="18"/>
  <c r="M15" i="18" s="1"/>
  <c r="X15" i="18" s="1"/>
  <c r="W14" i="18"/>
  <c r="V14" i="18"/>
  <c r="N14" i="18"/>
  <c r="P14" i="18" s="1"/>
  <c r="X14" i="18" s="1"/>
  <c r="M14" i="18"/>
  <c r="F14" i="18"/>
  <c r="W13" i="18"/>
  <c r="V13" i="18"/>
  <c r="N13" i="18"/>
  <c r="P13" i="18" s="1"/>
  <c r="M13" i="18"/>
  <c r="X13" i="18" s="1"/>
  <c r="F13" i="18"/>
  <c r="X3" i="18"/>
  <c r="W19" i="17"/>
  <c r="N19" i="17"/>
  <c r="P19" i="17" s="1"/>
  <c r="J19" i="17"/>
  <c r="M19" i="17" s="1"/>
  <c r="X19" i="17" s="1"/>
  <c r="W18" i="17"/>
  <c r="N18" i="17"/>
  <c r="P18" i="17" s="1"/>
  <c r="M18" i="17"/>
  <c r="J18" i="17"/>
  <c r="W17" i="17"/>
  <c r="P17" i="17"/>
  <c r="N17" i="17"/>
  <c r="J17" i="17"/>
  <c r="M17" i="17" s="1"/>
  <c r="X17" i="17" s="1"/>
  <c r="X3" i="17"/>
  <c r="W19" i="16"/>
  <c r="V19" i="16"/>
  <c r="S19" i="16"/>
  <c r="P19" i="16"/>
  <c r="N19" i="16"/>
  <c r="L19" i="16"/>
  <c r="K19" i="16"/>
  <c r="J19" i="16"/>
  <c r="I19" i="16"/>
  <c r="M19" i="16" s="1"/>
  <c r="B19" i="16"/>
  <c r="E19" i="16" s="1"/>
  <c r="W18" i="16"/>
  <c r="S18" i="16"/>
  <c r="V18" i="16" s="1"/>
  <c r="N18" i="16"/>
  <c r="P18" i="16" s="1"/>
  <c r="L18" i="16"/>
  <c r="K18" i="16"/>
  <c r="J18" i="16"/>
  <c r="I18" i="16"/>
  <c r="M18" i="16" s="1"/>
  <c r="E18" i="16"/>
  <c r="B18" i="16"/>
  <c r="W17" i="16"/>
  <c r="V17" i="16"/>
  <c r="S17" i="16"/>
  <c r="P17" i="16"/>
  <c r="N17" i="16"/>
  <c r="L17" i="16"/>
  <c r="K17" i="16"/>
  <c r="J17" i="16"/>
  <c r="I17" i="16"/>
  <c r="M17" i="16" s="1"/>
  <c r="B17" i="16"/>
  <c r="E17" i="16" s="1"/>
  <c r="X17" i="16" s="1"/>
  <c r="W16" i="16"/>
  <c r="S16" i="16"/>
  <c r="V16" i="16" s="1"/>
  <c r="N16" i="16"/>
  <c r="P16" i="16" s="1"/>
  <c r="L16" i="16"/>
  <c r="K16" i="16"/>
  <c r="J16" i="16"/>
  <c r="I16" i="16"/>
  <c r="M16" i="16" s="1"/>
  <c r="E16" i="16"/>
  <c r="X16" i="16" s="1"/>
  <c r="B16" i="16"/>
  <c r="W15" i="16"/>
  <c r="V15" i="16"/>
  <c r="S15" i="16"/>
  <c r="P15" i="16"/>
  <c r="N15" i="16"/>
  <c r="L15" i="16"/>
  <c r="K15" i="16"/>
  <c r="J15" i="16"/>
  <c r="I15" i="16"/>
  <c r="M15" i="16" s="1"/>
  <c r="B15" i="16"/>
  <c r="E15" i="16" s="1"/>
  <c r="X15" i="16" s="1"/>
  <c r="W14" i="16"/>
  <c r="S14" i="16"/>
  <c r="V14" i="16" s="1"/>
  <c r="N14" i="16"/>
  <c r="P14" i="16" s="1"/>
  <c r="L14" i="16"/>
  <c r="K14" i="16"/>
  <c r="J14" i="16"/>
  <c r="I14" i="16"/>
  <c r="M14" i="16" s="1"/>
  <c r="E14" i="16"/>
  <c r="X14" i="16" s="1"/>
  <c r="B14" i="16"/>
  <c r="W13" i="16"/>
  <c r="V13" i="16"/>
  <c r="S13" i="16"/>
  <c r="P13" i="16"/>
  <c r="N13" i="16"/>
  <c r="L13" i="16"/>
  <c r="K13" i="16"/>
  <c r="J13" i="16"/>
  <c r="I13" i="16"/>
  <c r="M13" i="16" s="1"/>
  <c r="B13" i="16"/>
  <c r="E13" i="16" s="1"/>
  <c r="X13" i="16" s="1"/>
  <c r="X3" i="16"/>
  <c r="X16" i="26" l="1"/>
  <c r="X19" i="26"/>
  <c r="X15" i="26"/>
  <c r="X17" i="26"/>
  <c r="X15" i="22"/>
  <c r="X19" i="22"/>
  <c r="X16" i="22"/>
  <c r="X18" i="21"/>
  <c r="X16" i="20"/>
  <c r="X17" i="20"/>
  <c r="X18" i="17"/>
  <c r="X18" i="16"/>
  <c r="X19" i="16"/>
  <c r="B21" i="15" l="1"/>
  <c r="G17" i="15"/>
  <c r="F17" i="15"/>
  <c r="D17" i="15"/>
  <c r="J15" i="15"/>
  <c r="I15" i="15"/>
  <c r="J14" i="15"/>
  <c r="I14" i="15"/>
  <c r="J13" i="15"/>
  <c r="I13" i="15"/>
  <c r="J12" i="15"/>
  <c r="I12" i="15"/>
  <c r="J11" i="15"/>
  <c r="I11" i="15"/>
  <c r="J10" i="15"/>
  <c r="I10" i="15"/>
  <c r="J9" i="15"/>
  <c r="I9" i="15"/>
  <c r="J8" i="15"/>
  <c r="I8" i="15"/>
  <c r="J7" i="15"/>
  <c r="I7" i="15"/>
  <c r="J6" i="15"/>
  <c r="I6" i="15"/>
  <c r="J5" i="15"/>
  <c r="I5" i="15"/>
  <c r="J4" i="15"/>
  <c r="I4" i="15"/>
  <c r="J17" i="15" l="1"/>
  <c r="C17" i="15"/>
  <c r="I17" i="15" s="1"/>
  <c r="X2" i="13" l="1"/>
</calcChain>
</file>

<file path=xl/sharedStrings.xml><?xml version="1.0" encoding="utf-8"?>
<sst xmlns="http://schemas.openxmlformats.org/spreadsheetml/2006/main" count="393" uniqueCount="79">
  <si>
    <t>Solar Térmica</t>
  </si>
  <si>
    <t>Geotermia</t>
  </si>
  <si>
    <t>Biomasa</t>
  </si>
  <si>
    <t>CARBONES</t>
  </si>
  <si>
    <t>PRODUCTOS PETROLÍFEROS</t>
  </si>
  <si>
    <t>GASES</t>
  </si>
  <si>
    <t>ENERGIAS RENOVABLES</t>
  </si>
  <si>
    <t>ENERGÍA ELÉCTRICA</t>
  </si>
  <si>
    <t>TOTAL</t>
  </si>
  <si>
    <t>Hulla, Antracita y Aglomerados</t>
  </si>
  <si>
    <t>Coque</t>
  </si>
  <si>
    <t>Gases Coquería y Horno Alto</t>
  </si>
  <si>
    <t>GLP</t>
  </si>
  <si>
    <t>Gasolina</t>
  </si>
  <si>
    <t>Queroseno</t>
  </si>
  <si>
    <t>Gasóleo</t>
  </si>
  <si>
    <t>Fuel Oil</t>
  </si>
  <si>
    <t>Otros</t>
  </si>
  <si>
    <t>Gas Natural</t>
  </si>
  <si>
    <t>Otros Gases</t>
  </si>
  <si>
    <t>Biogás</t>
  </si>
  <si>
    <t>Biocarburantes</t>
  </si>
  <si>
    <t>Unidad
ktep</t>
  </si>
  <si>
    <t>CONSUMO ENERGÉTICO DEL SECTOR VIDRIO. EVOLUCIÓN HISTÓRICA</t>
  </si>
  <si>
    <t>CONSUMO ENERGÉTICO DEL SECTOR UNIVERSIDADES. EVOLUCIÓN HISTÓRICA</t>
  </si>
  <si>
    <t>CONSUMO ENERGÉTICO DEL SECTOR GRANDES SUPERFICIES COMERCIALES. EVOLUCIÓN HISTÓRICA</t>
  </si>
  <si>
    <t>CONSUMO ENERGÉTICO DEL SECTOR HOTELES. EVOLUCIÓN HISTÓRICA</t>
  </si>
  <si>
    <t>CONSUMO ENERGÉTICO DEL SECTOR HOSPITALES. EVOLUCIÓN HISTÓRICA</t>
  </si>
  <si>
    <t>Secretaría General</t>
  </si>
  <si>
    <t>Departamento de Planificación y Estudios</t>
  </si>
  <si>
    <t>CONSUMO ENERGÉTICO DEL SECTOR INSTITUTOS. EVOLUCIÓN HISTÓRICA</t>
  </si>
  <si>
    <t>CONSUMO ENERGÉTICO DEL SECTOR COLEGIOS PÚBLICOS. EVOLUCIÓN HISTÓRICA</t>
  </si>
  <si>
    <t>CONSUMO ENERGÉTICO DEL SECTOR AUTOBUSES URBANOS. EVOLUCIÓN HISTÓRICA</t>
  </si>
  <si>
    <t>SEGUIMIENTOS ENERGÉTICOS SECTORIALES</t>
  </si>
  <si>
    <r>
      <rPr>
        <b/>
        <sz val="11"/>
        <color rgb="FF0000FF"/>
        <rFont val="DIN Next LT Pro"/>
        <family val="2"/>
      </rPr>
      <t xml:space="preserve">1.- </t>
    </r>
    <r>
      <rPr>
        <b/>
        <u/>
        <sz val="11"/>
        <color rgb="FF0000FF"/>
        <rFont val="DIN Next LT Pro"/>
        <family val="2"/>
      </rPr>
      <t>Industria</t>
    </r>
  </si>
  <si>
    <r>
      <rPr>
        <sz val="11"/>
        <color theme="10"/>
        <rFont val="DIN Next LT Pro"/>
        <family val="2"/>
      </rPr>
      <t xml:space="preserve">   1.2.- </t>
    </r>
    <r>
      <rPr>
        <u/>
        <sz val="11"/>
        <color theme="10"/>
        <rFont val="DIN Next LT Pro"/>
        <family val="2"/>
      </rPr>
      <t>Sector Vidrio</t>
    </r>
  </si>
  <si>
    <r>
      <rPr>
        <b/>
        <sz val="11"/>
        <color rgb="FF0000FF"/>
        <rFont val="DIN Next LT Pro"/>
        <family val="2"/>
      </rPr>
      <t xml:space="preserve">2.- </t>
    </r>
    <r>
      <rPr>
        <b/>
        <u/>
        <sz val="11"/>
        <color rgb="FF0000FF"/>
        <rFont val="DIN Next LT Pro"/>
        <family val="2"/>
      </rPr>
      <t>Transporte</t>
    </r>
  </si>
  <si>
    <r>
      <rPr>
        <sz val="11"/>
        <color theme="10"/>
        <rFont val="DIN Next LT Pro"/>
        <family val="2"/>
      </rPr>
      <t xml:space="preserve">   2.2.- </t>
    </r>
    <r>
      <rPr>
        <u/>
        <sz val="11"/>
        <color theme="10"/>
        <rFont val="DIN Next LT Pro"/>
        <family val="2"/>
      </rPr>
      <t>Autobuses Urbanos</t>
    </r>
  </si>
  <si>
    <r>
      <rPr>
        <b/>
        <sz val="11"/>
        <color rgb="FF0000FF"/>
        <rFont val="DIN Next LT Pro"/>
        <family val="2"/>
      </rPr>
      <t xml:space="preserve">3.- </t>
    </r>
    <r>
      <rPr>
        <b/>
        <u/>
        <sz val="11"/>
        <color rgb="FF0000FF"/>
        <rFont val="DIN Next LT Pro"/>
        <family val="2"/>
      </rPr>
      <t>Usos Diversos</t>
    </r>
  </si>
  <si>
    <r>
      <rPr>
        <sz val="11"/>
        <color rgb="FF0000FF"/>
        <rFont val="DIN Next LT Pro"/>
        <family val="2"/>
      </rPr>
      <t xml:space="preserve">   3.1.- </t>
    </r>
    <r>
      <rPr>
        <u/>
        <sz val="11"/>
        <color rgb="FF0000FF"/>
        <rFont val="DIN Next LT Pro"/>
        <family val="2"/>
      </rPr>
      <t>Comercio y Servicios</t>
    </r>
  </si>
  <si>
    <r>
      <rPr>
        <sz val="11"/>
        <color theme="10"/>
        <rFont val="DIN Next LT Pro"/>
        <family val="2"/>
      </rPr>
      <t xml:space="preserve">      3.1.1.- </t>
    </r>
    <r>
      <rPr>
        <u/>
        <sz val="11"/>
        <color theme="10"/>
        <rFont val="DIN Next LT Pro"/>
        <family val="2"/>
      </rPr>
      <t>Universidades</t>
    </r>
  </si>
  <si>
    <r>
      <rPr>
        <sz val="11"/>
        <color theme="10"/>
        <rFont val="DIN Next LT Pro"/>
        <family val="2"/>
      </rPr>
      <t xml:space="preserve">      3.1.2.- </t>
    </r>
    <r>
      <rPr>
        <u/>
        <sz val="11"/>
        <color theme="10"/>
        <rFont val="DIN Next LT Pro"/>
        <family val="2"/>
      </rPr>
      <t>Institutos</t>
    </r>
  </si>
  <si>
    <r>
      <rPr>
        <sz val="11"/>
        <color theme="10"/>
        <rFont val="DIN Next LT Pro"/>
        <family val="2"/>
      </rPr>
      <t xml:space="preserve">      3.1.4.- </t>
    </r>
    <r>
      <rPr>
        <u/>
        <sz val="11"/>
        <color theme="10"/>
        <rFont val="DIN Next LT Pro"/>
        <family val="2"/>
      </rPr>
      <t>Grandes Superficies Comerciales</t>
    </r>
  </si>
  <si>
    <r>
      <rPr>
        <sz val="11"/>
        <color theme="10"/>
        <rFont val="DIN Next LT Pro"/>
        <family val="2"/>
      </rPr>
      <t xml:space="preserve">      3.1.5.- </t>
    </r>
    <r>
      <rPr>
        <u/>
        <sz val="11"/>
        <color theme="10"/>
        <rFont val="DIN Next LT Pro"/>
        <family val="2"/>
      </rPr>
      <t>Hoteles</t>
    </r>
  </si>
  <si>
    <r>
      <rPr>
        <sz val="11"/>
        <color theme="10"/>
        <rFont val="DIN Next LT Pro"/>
        <family val="2"/>
      </rPr>
      <t xml:space="preserve">      3.1.6.- </t>
    </r>
    <r>
      <rPr>
        <u/>
        <sz val="11"/>
        <color theme="10"/>
        <rFont val="DIN Next LT Pro"/>
        <family val="2"/>
      </rPr>
      <t>Hospitales</t>
    </r>
  </si>
  <si>
    <t>CONSUMO ENERGÉTICO EN LA PRODUCCIÓN DE CLINKER. EVOLUCIÓN HISTÓRICA</t>
  </si>
  <si>
    <r>
      <rPr>
        <sz val="11"/>
        <color theme="10"/>
        <rFont val="Calibri"/>
        <family val="2"/>
        <scheme val="minor"/>
      </rPr>
      <t xml:space="preserve">   1.1.- </t>
    </r>
    <r>
      <rPr>
        <u/>
        <sz val="11"/>
        <color theme="10"/>
        <rFont val="Calibri"/>
        <family val="2"/>
        <scheme val="minor"/>
      </rPr>
      <t>Producción de clinker</t>
    </r>
  </si>
  <si>
    <t>CONSUMO ENERGÉTICO DEL SECTOR TRANSPORTE DE MERCANCIAS CARRETERA. EVOLUCIÓN HISTÓRICA</t>
  </si>
  <si>
    <t>Secretaría General - Departamento de Planificación y Estudios</t>
  </si>
  <si>
    <t>Los Seguimientos Energéticos Sectoriales son trabajos de investigación sobre el consumo final en los sectores de Industria, Transporte, Comercio, Servicios, Residencial y Agricultura y Pesca, que realiza anualmente en IDAE en cooperación con empresas y asociaciones profesionales, y  que complementan a los balances energéticos oficiales.
Su objetivo es aportar conocimiento sobre el consumo de energía y sus variables explicativas en sectores de consumo con un grado de sectorización superior al utilizados en los balances energéticos de cara a ayudar a determinar potenciales de ahorro y mejora de la eficiencia energética.</t>
  </si>
  <si>
    <r>
      <t xml:space="preserve">   2.3.- </t>
    </r>
    <r>
      <rPr>
        <u/>
        <sz val="11"/>
        <color theme="10"/>
        <rFont val="Calibri"/>
        <family val="2"/>
        <scheme val="minor"/>
      </rPr>
      <t>Transporte de Mercancías</t>
    </r>
  </si>
  <si>
    <r>
      <t xml:space="preserve">      3.1.3.- </t>
    </r>
    <r>
      <rPr>
        <u/>
        <sz val="11"/>
        <color theme="10"/>
        <rFont val="Calibri"/>
        <family val="2"/>
        <scheme val="minor"/>
      </rPr>
      <t>Colegios Públicos</t>
    </r>
  </si>
  <si>
    <r>
      <t xml:space="preserve">   2.4.- </t>
    </r>
    <r>
      <rPr>
        <u/>
        <sz val="11"/>
        <color theme="10"/>
        <rFont val="Calibri"/>
        <family val="2"/>
        <scheme val="minor"/>
      </rPr>
      <t>Turismo Privados</t>
    </r>
  </si>
  <si>
    <t>CORES (Distribución)</t>
  </si>
  <si>
    <t>Desv. Con vs Distr.</t>
  </si>
  <si>
    <t>Representatividad</t>
  </si>
  <si>
    <t>GASOLINA AUTO</t>
  </si>
  <si>
    <t>GASÓLEOS AUTO</t>
  </si>
  <si>
    <t>l</t>
  </si>
  <si>
    <t>%</t>
  </si>
  <si>
    <t>2012_Octubre</t>
  </si>
  <si>
    <t>ENCUESTA SES (Consumos)</t>
  </si>
  <si>
    <t>2011 Noviembre</t>
  </si>
  <si>
    <t>2011 Diciembre</t>
  </si>
  <si>
    <t>2012 Enero</t>
  </si>
  <si>
    <t>2012 Febrero</t>
  </si>
  <si>
    <t>2012 Marzo</t>
  </si>
  <si>
    <t>2012 Abril</t>
  </si>
  <si>
    <t>2012 Mayo</t>
  </si>
  <si>
    <t>2012 Junio</t>
  </si>
  <si>
    <t>2012 Julio</t>
  </si>
  <si>
    <t>2012 Agosto</t>
  </si>
  <si>
    <t>2012 Septiembre</t>
  </si>
  <si>
    <r>
      <t xml:space="preserve">      3.1.7.- </t>
    </r>
    <r>
      <rPr>
        <u/>
        <sz val="11"/>
        <color theme="10"/>
        <rFont val="Calibri"/>
        <family val="2"/>
        <scheme val="minor"/>
      </rPr>
      <t>Oficinas Privadas</t>
    </r>
  </si>
  <si>
    <t>Notas:</t>
  </si>
  <si>
    <t>(1):</t>
  </si>
  <si>
    <t>Celdas si contenido significa que no se ha detectado consumo de esa fuente energética en el estudio.</t>
  </si>
  <si>
    <t>Celdas con "0" o con "0,0" significa consumo cero.</t>
  </si>
  <si>
    <t>(2):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</si>
</sst>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0.0%"/>
    <numFmt numFmtId="166" formatCode="#,##0.000"/>
    <numFmt numFmtId="167" formatCode="0.0"/>
    <numFmt numFmtId="168" formatCode="0.000"/>
    <numFmt numFmtId="169" formatCode="[$-C0A]d\-mmm\-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DIN Next LT Pro"/>
      <family val="2"/>
    </font>
    <font>
      <sz val="11"/>
      <color theme="1"/>
      <name val="DIN Next LT Pro"/>
      <family val="2"/>
    </font>
    <font>
      <b/>
      <sz val="8"/>
      <color theme="0"/>
      <name val="DIN Next LT Pro"/>
      <family val="2"/>
    </font>
    <font>
      <sz val="8"/>
      <name val="DIN Next LT Pro"/>
      <family val="2"/>
    </font>
    <font>
      <sz val="8"/>
      <color theme="1"/>
      <name val="DIN Next LT Pro"/>
      <family val="2"/>
    </font>
    <font>
      <b/>
      <sz val="8"/>
      <color theme="1"/>
      <name val="DIN Next LT Pro"/>
      <family val="2"/>
    </font>
    <font>
      <sz val="10"/>
      <color theme="1"/>
      <name val="DIN Next LT Pro"/>
      <family val="2"/>
    </font>
    <font>
      <b/>
      <u/>
      <sz val="11"/>
      <name val="DIN Next LT Pro"/>
      <family val="2"/>
    </font>
    <font>
      <u/>
      <sz val="11"/>
      <color theme="10"/>
      <name val="Calibri"/>
      <family val="2"/>
      <scheme val="minor"/>
    </font>
    <font>
      <b/>
      <u/>
      <sz val="11"/>
      <color rgb="FF0000FF"/>
      <name val="DIN Next LT Pro"/>
      <family val="2"/>
    </font>
    <font>
      <b/>
      <sz val="11"/>
      <color rgb="FF0000FF"/>
      <name val="DIN Next LT Pro"/>
      <family val="2"/>
    </font>
    <font>
      <u/>
      <sz val="11"/>
      <color theme="10"/>
      <name val="DIN Next LT Pro"/>
      <family val="2"/>
    </font>
    <font>
      <sz val="11"/>
      <color theme="10"/>
      <name val="DIN Next LT Pro"/>
      <family val="2"/>
    </font>
    <font>
      <u/>
      <sz val="11"/>
      <color rgb="FF0000FF"/>
      <name val="DIN Next LT Pro"/>
      <family val="2"/>
    </font>
    <font>
      <sz val="11"/>
      <color rgb="FF0000FF"/>
      <name val="DIN Next LT Pro"/>
      <family val="2"/>
    </font>
    <font>
      <b/>
      <u/>
      <sz val="14"/>
      <color rgb="FF0000FF"/>
      <name val="DIN Next LT Pro"/>
      <family val="2"/>
    </font>
    <font>
      <sz val="11"/>
      <color theme="10"/>
      <name val="Calibri"/>
      <family val="2"/>
      <scheme val="minor"/>
    </font>
    <font>
      <sz val="10"/>
      <color rgb="FF0000FF"/>
      <name val="DIN Next LT Pro"/>
      <family val="2"/>
    </font>
    <font>
      <b/>
      <sz val="11"/>
      <color theme="0"/>
      <name val="DIN Next LT Pro"/>
      <family val="2"/>
    </font>
    <font>
      <b/>
      <sz val="11"/>
      <color theme="1"/>
      <name val="DIN Next LT Pro"/>
      <family val="2"/>
    </font>
    <font>
      <sz val="11"/>
      <name val="DIN Next LT Pro"/>
      <family val="2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ck">
        <color theme="0"/>
      </right>
      <top/>
      <bottom style="thin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theme="0"/>
      </right>
      <top style="thick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 style="thin">
        <color theme="0"/>
      </bottom>
      <diagonal/>
    </border>
    <border>
      <left style="thin">
        <color theme="0"/>
      </left>
      <right style="thick">
        <color theme="0"/>
      </right>
      <top style="thick">
        <color theme="0"/>
      </top>
      <bottom style="thin">
        <color theme="0"/>
      </bottom>
      <diagonal/>
    </border>
    <border>
      <left style="thick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ck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n">
        <color theme="0"/>
      </bottom>
      <diagonal/>
    </border>
    <border>
      <left style="thick">
        <color theme="0"/>
      </left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double">
        <color rgb="FF0000FF"/>
      </left>
      <right/>
      <top style="double">
        <color rgb="FF0000FF"/>
      </top>
      <bottom style="double">
        <color rgb="FF0000FF"/>
      </bottom>
      <diagonal/>
    </border>
    <border>
      <left/>
      <right/>
      <top style="double">
        <color rgb="FF0000FF"/>
      </top>
      <bottom style="double">
        <color rgb="FF0000FF"/>
      </bottom>
      <diagonal/>
    </border>
    <border>
      <left/>
      <right style="double">
        <color rgb="FF0000FF"/>
      </right>
      <top style="double">
        <color rgb="FF0000FF"/>
      </top>
      <bottom style="double">
        <color rgb="FF0000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ck">
        <color theme="0"/>
      </right>
      <top style="thick">
        <color theme="0"/>
      </top>
      <bottom style="thin">
        <color theme="0"/>
      </bottom>
      <diagonal/>
    </border>
    <border>
      <left/>
      <right style="thick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ck">
        <color theme="0"/>
      </right>
      <top style="thin">
        <color theme="0"/>
      </top>
      <bottom/>
      <diagonal/>
    </border>
    <border>
      <left/>
      <right style="thin">
        <color theme="0"/>
      </right>
      <top style="thick">
        <color theme="0"/>
      </top>
      <bottom style="thin">
        <color theme="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13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3" fontId="5" fillId="3" borderId="6" xfId="0" applyNumberFormat="1" applyFont="1" applyFill="1" applyBorder="1" applyAlignment="1" applyProtection="1">
      <alignment horizontal="center" vertical="center" wrapText="1"/>
    </xf>
    <xf numFmtId="3" fontId="5" fillId="3" borderId="7" xfId="0" applyNumberFormat="1" applyFont="1" applyFill="1" applyBorder="1" applyAlignment="1" applyProtection="1">
      <alignment horizontal="center" vertical="center" wrapText="1"/>
    </xf>
    <xf numFmtId="3" fontId="5" fillId="3" borderId="8" xfId="0" applyNumberFormat="1" applyFont="1" applyFill="1" applyBorder="1" applyAlignment="1" applyProtection="1">
      <alignment horizontal="center" vertical="center" wrapText="1"/>
    </xf>
    <xf numFmtId="0" fontId="6" fillId="0" borderId="0" xfId="0" applyFont="1"/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164" fontId="6" fillId="4" borderId="11" xfId="0" applyNumberFormat="1" applyFont="1" applyFill="1" applyBorder="1"/>
    <xf numFmtId="164" fontId="6" fillId="4" borderId="12" xfId="0" applyNumberFormat="1" applyFont="1" applyFill="1" applyBorder="1"/>
    <xf numFmtId="164" fontId="6" fillId="4" borderId="13" xfId="0" applyNumberFormat="1" applyFont="1" applyFill="1" applyBorder="1"/>
    <xf numFmtId="164" fontId="7" fillId="4" borderId="12" xfId="0" applyNumberFormat="1" applyFont="1" applyFill="1" applyBorder="1"/>
    <xf numFmtId="0" fontId="6" fillId="4" borderId="12" xfId="0" applyFont="1" applyFill="1" applyBorder="1"/>
    <xf numFmtId="3" fontId="6" fillId="4" borderId="13" xfId="0" applyNumberFormat="1" applyFont="1" applyFill="1" applyBorder="1"/>
    <xf numFmtId="3" fontId="6" fillId="4" borderId="11" xfId="0" applyNumberFormat="1" applyFont="1" applyFill="1" applyBorder="1"/>
    <xf numFmtId="165" fontId="6" fillId="4" borderId="12" xfId="1" applyNumberFormat="1" applyFont="1" applyFill="1" applyBorder="1"/>
    <xf numFmtId="164" fontId="6" fillId="4" borderId="13" xfId="1" applyNumberFormat="1" applyFont="1" applyFill="1" applyBorder="1"/>
    <xf numFmtId="164" fontId="6" fillId="4" borderId="16" xfId="0" applyNumberFormat="1" applyFont="1" applyFill="1" applyBorder="1"/>
    <xf numFmtId="164" fontId="6" fillId="4" borderId="14" xfId="0" applyNumberFormat="1" applyFont="1" applyFill="1" applyBorder="1"/>
    <xf numFmtId="164" fontId="6" fillId="4" borderId="2" xfId="0" applyNumberFormat="1" applyFont="1" applyFill="1" applyBorder="1"/>
    <xf numFmtId="164" fontId="6" fillId="4" borderId="15" xfId="0" applyNumberFormat="1" applyFont="1" applyFill="1" applyBorder="1"/>
    <xf numFmtId="164" fontId="7" fillId="4" borderId="2" xfId="0" applyNumberFormat="1" applyFont="1" applyFill="1" applyBorder="1"/>
    <xf numFmtId="0" fontId="6" fillId="4" borderId="2" xfId="0" applyFont="1" applyFill="1" applyBorder="1"/>
    <xf numFmtId="3" fontId="6" fillId="4" borderId="15" xfId="0" applyNumberFormat="1" applyFont="1" applyFill="1" applyBorder="1"/>
    <xf numFmtId="3" fontId="6" fillId="4" borderId="14" xfId="0" applyNumberFormat="1" applyFont="1" applyFill="1" applyBorder="1"/>
    <xf numFmtId="165" fontId="6" fillId="4" borderId="2" xfId="1" applyNumberFormat="1" applyFont="1" applyFill="1" applyBorder="1"/>
    <xf numFmtId="164" fontId="6" fillId="4" borderId="15" xfId="1" applyNumberFormat="1" applyFont="1" applyFill="1" applyBorder="1"/>
    <xf numFmtId="164" fontId="6" fillId="4" borderId="17" xfId="0" applyNumberFormat="1" applyFont="1" applyFill="1" applyBorder="1"/>
    <xf numFmtId="0" fontId="6" fillId="4" borderId="14" xfId="0" applyFont="1" applyFill="1" applyBorder="1"/>
    <xf numFmtId="164" fontId="6" fillId="4" borderId="8" xfId="0" applyNumberFormat="1" applyFont="1" applyFill="1" applyBorder="1"/>
    <xf numFmtId="0" fontId="4" fillId="2" borderId="19" xfId="0" applyFont="1" applyFill="1" applyBorder="1" applyAlignment="1">
      <alignment horizontal="center"/>
    </xf>
    <xf numFmtId="4" fontId="6" fillId="4" borderId="14" xfId="0" applyNumberFormat="1" applyFont="1" applyFill="1" applyBorder="1"/>
    <xf numFmtId="4" fontId="6" fillId="4" borderId="2" xfId="0" applyNumberFormat="1" applyFont="1" applyFill="1" applyBorder="1"/>
    <xf numFmtId="4" fontId="6" fillId="4" borderId="15" xfId="0" applyNumberFormat="1" applyFont="1" applyFill="1" applyBorder="1"/>
    <xf numFmtId="4" fontId="7" fillId="4" borderId="2" xfId="0" applyNumberFormat="1" applyFont="1" applyFill="1" applyBorder="1"/>
    <xf numFmtId="164" fontId="6" fillId="4" borderId="12" xfId="1" applyNumberFormat="1" applyFont="1" applyFill="1" applyBorder="1"/>
    <xf numFmtId="164" fontId="6" fillId="4" borderId="2" xfId="1" applyNumberFormat="1" applyFont="1" applyFill="1" applyBorder="1"/>
    <xf numFmtId="164" fontId="6" fillId="4" borderId="6" xfId="0" applyNumberFormat="1" applyFont="1" applyFill="1" applyBorder="1"/>
    <xf numFmtId="164" fontId="6" fillId="4" borderId="7" xfId="0" applyNumberFormat="1" applyFont="1" applyFill="1" applyBorder="1"/>
    <xf numFmtId="164" fontId="6" fillId="4" borderId="18" xfId="0" applyNumberFormat="1" applyFont="1" applyFill="1" applyBorder="1"/>
    <xf numFmtId="166" fontId="6" fillId="4" borderId="17" xfId="0" applyNumberFormat="1" applyFont="1" applyFill="1" applyBorder="1"/>
    <xf numFmtId="167" fontId="6" fillId="4" borderId="14" xfId="0" applyNumberFormat="1" applyFont="1" applyFill="1" applyBorder="1"/>
    <xf numFmtId="167" fontId="6" fillId="4" borderId="2" xfId="0" applyNumberFormat="1" applyFont="1" applyFill="1" applyBorder="1"/>
    <xf numFmtId="164" fontId="6" fillId="4" borderId="21" xfId="0" applyNumberFormat="1" applyFont="1" applyFill="1" applyBorder="1"/>
    <xf numFmtId="164" fontId="6" fillId="4" borderId="23" xfId="0" applyNumberFormat="1" applyFont="1" applyFill="1" applyBorder="1"/>
    <xf numFmtId="164" fontId="6" fillId="4" borderId="24" xfId="0" applyNumberFormat="1" applyFont="1" applyFill="1" applyBorder="1"/>
    <xf numFmtId="164" fontId="6" fillId="4" borderId="20" xfId="0" applyNumberFormat="1" applyFont="1" applyFill="1" applyBorder="1"/>
    <xf numFmtId="164" fontId="6" fillId="4" borderId="22" xfId="0" applyNumberFormat="1" applyFont="1" applyFill="1" applyBorder="1"/>
    <xf numFmtId="0" fontId="8" fillId="0" borderId="0" xfId="0" applyFont="1" applyAlignment="1">
      <alignment horizontal="right"/>
    </xf>
    <xf numFmtId="169" fontId="8" fillId="0" borderId="0" xfId="0" applyNumberFormat="1" applyFont="1" applyAlignment="1">
      <alignment horizontal="right"/>
    </xf>
    <xf numFmtId="0" fontId="4" fillId="2" borderId="10" xfId="0" applyFont="1" applyFill="1" applyBorder="1" applyAlignment="1">
      <alignment horizontal="center" vertical="center" wrapText="1"/>
    </xf>
    <xf numFmtId="4" fontId="6" fillId="4" borderId="23" xfId="0" applyNumberFormat="1" applyFont="1" applyFill="1" applyBorder="1"/>
    <xf numFmtId="167" fontId="6" fillId="4" borderId="15" xfId="0" applyNumberFormat="1" applyFont="1" applyFill="1" applyBorder="1"/>
    <xf numFmtId="168" fontId="6" fillId="4" borderId="14" xfId="0" applyNumberFormat="1" applyFont="1" applyFill="1" applyBorder="1"/>
    <xf numFmtId="0" fontId="6" fillId="0" borderId="0" xfId="0" applyFont="1" applyProtection="1"/>
    <xf numFmtId="0" fontId="3" fillId="0" borderId="0" xfId="0" applyFont="1" applyProtection="1"/>
    <xf numFmtId="169" fontId="8" fillId="0" borderId="0" xfId="0" applyNumberFormat="1" applyFont="1" applyAlignment="1" applyProtection="1">
      <alignment horizontal="right"/>
    </xf>
    <xf numFmtId="0" fontId="19" fillId="0" borderId="0" xfId="0" applyFont="1" applyAlignment="1" applyProtection="1">
      <alignment horizontal="right"/>
    </xf>
    <xf numFmtId="169" fontId="19" fillId="0" borderId="0" xfId="0" applyNumberFormat="1" applyFont="1" applyAlignment="1" applyProtection="1">
      <alignment horizontal="right"/>
    </xf>
    <xf numFmtId="0" fontId="21" fillId="0" borderId="0" xfId="0" applyFont="1"/>
    <xf numFmtId="0" fontId="20" fillId="5" borderId="2" xfId="0" applyFont="1" applyFill="1" applyBorder="1" applyAlignment="1">
      <alignment horizontal="center"/>
    </xf>
    <xf numFmtId="0" fontId="20" fillId="0" borderId="0" xfId="0" applyFont="1"/>
    <xf numFmtId="0" fontId="20" fillId="5" borderId="2" xfId="0" applyFont="1" applyFill="1" applyBorder="1"/>
    <xf numFmtId="3" fontId="3" fillId="6" borderId="2" xfId="0" applyNumberFormat="1" applyFont="1" applyFill="1" applyBorder="1"/>
    <xf numFmtId="0" fontId="3" fillId="0" borderId="0" xfId="0" applyFont="1" applyFill="1" applyBorder="1"/>
    <xf numFmtId="10" fontId="3" fillId="6" borderId="24" xfId="1" applyNumberFormat="1" applyFont="1" applyFill="1" applyBorder="1" applyAlignment="1">
      <alignment horizontal="center"/>
    </xf>
    <xf numFmtId="165" fontId="3" fillId="6" borderId="2" xfId="1" applyNumberFormat="1" applyFont="1" applyFill="1" applyBorder="1" applyAlignment="1">
      <alignment horizontal="center"/>
    </xf>
    <xf numFmtId="3" fontId="22" fillId="6" borderId="2" xfId="0" applyNumberFormat="1" applyFont="1" applyFill="1" applyBorder="1"/>
    <xf numFmtId="3" fontId="3" fillId="6" borderId="28" xfId="0" applyNumberFormat="1" applyFont="1" applyFill="1" applyBorder="1"/>
    <xf numFmtId="3" fontId="21" fillId="6" borderId="2" xfId="0" applyNumberFormat="1" applyFont="1" applyFill="1" applyBorder="1"/>
    <xf numFmtId="10" fontId="21" fillId="6" borderId="24" xfId="1" applyNumberFormat="1" applyFont="1" applyFill="1" applyBorder="1" applyAlignment="1">
      <alignment horizontal="center"/>
    </xf>
    <xf numFmtId="165" fontId="21" fillId="6" borderId="2" xfId="1" applyNumberFormat="1" applyFont="1" applyFill="1" applyBorder="1" applyAlignment="1">
      <alignment horizontal="center"/>
    </xf>
    <xf numFmtId="0" fontId="21" fillId="0" borderId="0" xfId="0" applyFont="1" applyAlignment="1"/>
    <xf numFmtId="0" fontId="20" fillId="5" borderId="23" xfId="0" applyFont="1" applyFill="1" applyBorder="1" applyAlignment="1">
      <alignment horizontal="center"/>
    </xf>
    <xf numFmtId="164" fontId="6" fillId="4" borderId="29" xfId="0" applyNumberFormat="1" applyFont="1" applyFill="1" applyBorder="1"/>
    <xf numFmtId="164" fontId="6" fillId="4" borderId="30" xfId="0" applyNumberFormat="1" applyFont="1" applyFill="1" applyBorder="1"/>
    <xf numFmtId="3" fontId="5" fillId="3" borderId="31" xfId="0" applyNumberFormat="1" applyFont="1" applyFill="1" applyBorder="1" applyAlignment="1" applyProtection="1">
      <alignment horizontal="center" vertical="center" wrapText="1"/>
    </xf>
    <xf numFmtId="164" fontId="6" fillId="4" borderId="32" xfId="0" applyNumberFormat="1" applyFont="1" applyFill="1" applyBorder="1"/>
    <xf numFmtId="0" fontId="5" fillId="3" borderId="31" xfId="0" applyFont="1" applyFill="1" applyBorder="1" applyAlignment="1">
      <alignment horizontal="center" vertical="center" wrapText="1"/>
    </xf>
    <xf numFmtId="0" fontId="17" fillId="0" borderId="0" xfId="0" applyFont="1" applyAlignment="1" applyProtection="1">
      <alignment horizontal="center"/>
    </xf>
    <xf numFmtId="0" fontId="15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13" fillId="0" borderId="0" xfId="2" applyFont="1" applyAlignment="1" applyProtection="1">
      <alignment horizontal="left"/>
    </xf>
    <xf numFmtId="0" fontId="18" fillId="0" borderId="0" xfId="2" applyFont="1" applyAlignment="1" applyProtection="1">
      <alignment horizontal="left"/>
    </xf>
    <xf numFmtId="0" fontId="10" fillId="0" borderId="0" xfId="2" applyAlignment="1" applyProtection="1">
      <alignment horizontal="left"/>
    </xf>
    <xf numFmtId="0" fontId="11" fillId="0" borderId="0" xfId="0" applyFont="1" applyAlignment="1" applyProtection="1">
      <alignment horizontal="left"/>
    </xf>
    <xf numFmtId="0" fontId="16" fillId="0" borderId="25" xfId="0" applyFont="1" applyBorder="1" applyAlignment="1" applyProtection="1">
      <alignment vertical="top" wrapText="1"/>
    </xf>
    <xf numFmtId="0" fontId="16" fillId="0" borderId="26" xfId="0" applyFont="1" applyBorder="1" applyAlignment="1" applyProtection="1">
      <alignment vertical="top" wrapText="1"/>
    </xf>
    <xf numFmtId="0" fontId="16" fillId="0" borderId="27" xfId="0" applyFont="1" applyBorder="1" applyAlignment="1" applyProtection="1">
      <alignment vertical="top" wrapText="1"/>
    </xf>
    <xf numFmtId="0" fontId="18" fillId="0" borderId="0" xfId="2" quotePrefix="1" applyFont="1" applyAlignment="1" applyProtection="1">
      <alignment horizontal="left"/>
    </xf>
    <xf numFmtId="0" fontId="2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20" fillId="5" borderId="23" xfId="0" applyFont="1" applyFill="1" applyBorder="1" applyAlignment="1">
      <alignment horizontal="center"/>
    </xf>
    <xf numFmtId="0" fontId="20" fillId="5" borderId="24" xfId="0" applyFont="1" applyFill="1" applyBorder="1" applyAlignment="1">
      <alignment horizontal="center"/>
    </xf>
    <xf numFmtId="0" fontId="20" fillId="5" borderId="2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0" fillId="0" borderId="0" xfId="0" quotePrefix="1" applyAlignment="1">
      <alignment horizontal="right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GASOLINA: COMPARATIVA CORES vs ENCUESTA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373990473413047"/>
          <c:y val="0.17314131236800109"/>
          <c:w val="0.85939490138065844"/>
          <c:h val="0.51577252445197064"/>
        </c:manualLayout>
      </c:layout>
      <c:lineChart>
        <c:grouping val="standard"/>
        <c:varyColors val="0"/>
        <c:ser>
          <c:idx val="1"/>
          <c:order val="0"/>
          <c:tx>
            <c:strRef>
              <c:f>TURISMO_PRIVADOS!$C$1</c:f>
              <c:strCache>
                <c:ptCount val="1"/>
                <c:pt idx="0">
                  <c:v>CORES (Distribución)</c:v>
                </c:pt>
              </c:strCache>
            </c:strRef>
          </c:tx>
          <c:marker>
            <c:symbol val="none"/>
          </c:marker>
          <c:cat>
            <c:strRef>
              <c:f>TURISMO_PRIVADOS!$B$4:$B$15</c:f>
              <c:strCache>
                <c:ptCount val="12"/>
                <c:pt idx="0">
                  <c:v>2011 Noviembre</c:v>
                </c:pt>
                <c:pt idx="1">
                  <c:v>2011 Diciembre</c:v>
                </c:pt>
                <c:pt idx="2">
                  <c:v>2012 Enero</c:v>
                </c:pt>
                <c:pt idx="3">
                  <c:v>2012 Febrero</c:v>
                </c:pt>
                <c:pt idx="4">
                  <c:v>2012 Marzo</c:v>
                </c:pt>
                <c:pt idx="5">
                  <c:v>2012 Abril</c:v>
                </c:pt>
                <c:pt idx="6">
                  <c:v>2012 Mayo</c:v>
                </c:pt>
                <c:pt idx="7">
                  <c:v>2012 Junio</c:v>
                </c:pt>
                <c:pt idx="8">
                  <c:v>2012 Julio</c:v>
                </c:pt>
                <c:pt idx="9">
                  <c:v>2012 Agosto</c:v>
                </c:pt>
                <c:pt idx="10">
                  <c:v>2012 Septiembre</c:v>
                </c:pt>
                <c:pt idx="11">
                  <c:v>2012_Octubre</c:v>
                </c:pt>
              </c:strCache>
            </c:strRef>
          </c:cat>
          <c:val>
            <c:numRef>
              <c:f>TURISMO_PRIVADOS!$C$4:$C$15</c:f>
              <c:numCache>
                <c:formatCode>#,##0</c:formatCode>
                <c:ptCount val="12"/>
                <c:pt idx="0">
                  <c:v>588.60905882352949</c:v>
                </c:pt>
                <c:pt idx="1">
                  <c:v>640.12886764705877</c:v>
                </c:pt>
                <c:pt idx="2">
                  <c:v>566.82573529411809</c:v>
                </c:pt>
                <c:pt idx="3">
                  <c:v>553.96061764705905</c:v>
                </c:pt>
                <c:pt idx="4">
                  <c:v>618.15900000000033</c:v>
                </c:pt>
                <c:pt idx="5">
                  <c:v>576.26413235294137</c:v>
                </c:pt>
                <c:pt idx="6">
                  <c:v>603.76095588235273</c:v>
                </c:pt>
                <c:pt idx="7">
                  <c:v>652.31795588235366</c:v>
                </c:pt>
                <c:pt idx="8">
                  <c:v>664.24629411764727</c:v>
                </c:pt>
                <c:pt idx="9">
                  <c:v>701.75080882352938</c:v>
                </c:pt>
                <c:pt idx="10">
                  <c:v>569.92436764705906</c:v>
                </c:pt>
                <c:pt idx="11">
                  <c:v>593.93608823529394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TURISMO_PRIVADOS!$F$1</c:f>
              <c:strCache>
                <c:ptCount val="1"/>
                <c:pt idx="0">
                  <c:v>ENCUESTA SES (Consumos)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TURISMO_PRIVADOS!$F$4:$F$15</c:f>
              <c:numCache>
                <c:formatCode>#,##0</c:formatCode>
                <c:ptCount val="12"/>
                <c:pt idx="0">
                  <c:v>552.75410299999999</c:v>
                </c:pt>
                <c:pt idx="1">
                  <c:v>553.75868800000001</c:v>
                </c:pt>
                <c:pt idx="2">
                  <c:v>576.15466400000003</c:v>
                </c:pt>
                <c:pt idx="3">
                  <c:v>555.97671100000002</c:v>
                </c:pt>
                <c:pt idx="4">
                  <c:v>573.58370000000002</c:v>
                </c:pt>
                <c:pt idx="5">
                  <c:v>599.43683849673369</c:v>
                </c:pt>
                <c:pt idx="6">
                  <c:v>595.08628799999997</c:v>
                </c:pt>
                <c:pt idx="7">
                  <c:v>616.27545199999997</c:v>
                </c:pt>
                <c:pt idx="8">
                  <c:v>634.07144200000005</c:v>
                </c:pt>
                <c:pt idx="9">
                  <c:v>559.42748900000004</c:v>
                </c:pt>
                <c:pt idx="10">
                  <c:v>537.16898300000003</c:v>
                </c:pt>
                <c:pt idx="11">
                  <c:v>558.36596145858005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316544"/>
        <c:axId val="110359296"/>
      </c:lineChart>
      <c:catAx>
        <c:axId val="1103165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10359296"/>
        <c:crosses val="autoZero"/>
        <c:auto val="1"/>
        <c:lblAlgn val="ctr"/>
        <c:lblOffset val="100"/>
        <c:noMultiLvlLbl val="0"/>
      </c:catAx>
      <c:valAx>
        <c:axId val="110359296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Millones de  litros</a:t>
                </a:r>
              </a:p>
            </c:rich>
          </c:tx>
          <c:layout>
            <c:manualLayout>
              <c:xMode val="edge"/>
              <c:yMode val="edge"/>
              <c:x val="5.2622441862610761E-3"/>
              <c:y val="5.1629519141855672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10316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016988188976379"/>
          <c:y val="0.95368642389376923"/>
          <c:w val="0.82895492125984249"/>
          <c:h val="3.3624823695345557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1"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GASÓLEO: COMPARATIVA CORES vs ENCUESTA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373990473413047"/>
          <c:y val="0.17314131236800109"/>
          <c:w val="0.85939490138065844"/>
          <c:h val="0.51577252445197064"/>
        </c:manualLayout>
      </c:layout>
      <c:lineChart>
        <c:grouping val="standard"/>
        <c:varyColors val="0"/>
        <c:ser>
          <c:idx val="0"/>
          <c:order val="1"/>
          <c:tx>
            <c:strRef>
              <c:f>TURISMO_PRIVADOS!$F$1</c:f>
              <c:strCache>
                <c:ptCount val="1"/>
                <c:pt idx="0">
                  <c:v>ENCUESTA SES (Consumos)</c:v>
                </c:pt>
              </c:strCache>
            </c:strRef>
          </c:tx>
          <c:spPr>
            <a:ln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TURISMO_PRIVADOS!$B$4:$B$15</c:f>
              <c:strCache>
                <c:ptCount val="12"/>
                <c:pt idx="0">
                  <c:v>2011 Noviembre</c:v>
                </c:pt>
                <c:pt idx="1">
                  <c:v>2011 Diciembre</c:v>
                </c:pt>
                <c:pt idx="2">
                  <c:v>2012 Enero</c:v>
                </c:pt>
                <c:pt idx="3">
                  <c:v>2012 Febrero</c:v>
                </c:pt>
                <c:pt idx="4">
                  <c:v>2012 Marzo</c:v>
                </c:pt>
                <c:pt idx="5">
                  <c:v>2012 Abril</c:v>
                </c:pt>
                <c:pt idx="6">
                  <c:v>2012 Mayo</c:v>
                </c:pt>
                <c:pt idx="7">
                  <c:v>2012 Junio</c:v>
                </c:pt>
                <c:pt idx="8">
                  <c:v>2012 Julio</c:v>
                </c:pt>
                <c:pt idx="9">
                  <c:v>2012 Agosto</c:v>
                </c:pt>
                <c:pt idx="10">
                  <c:v>2012 Septiembre</c:v>
                </c:pt>
                <c:pt idx="11">
                  <c:v>2012_Octubre</c:v>
                </c:pt>
              </c:strCache>
            </c:strRef>
          </c:cat>
          <c:val>
            <c:numRef>
              <c:f>TURISMO_PRIVADOS!$G$4:$G$15</c:f>
              <c:numCache>
                <c:formatCode>#,##0</c:formatCode>
                <c:ptCount val="12"/>
                <c:pt idx="0">
                  <c:v>758.26717900000006</c:v>
                </c:pt>
                <c:pt idx="1">
                  <c:v>733.25584600000002</c:v>
                </c:pt>
                <c:pt idx="2">
                  <c:v>712.91642999999999</c:v>
                </c:pt>
                <c:pt idx="3">
                  <c:v>744.48665000000005</c:v>
                </c:pt>
                <c:pt idx="4">
                  <c:v>767.217715</c:v>
                </c:pt>
                <c:pt idx="5">
                  <c:v>757.11375689823683</c:v>
                </c:pt>
                <c:pt idx="6">
                  <c:v>807.57896000000005</c:v>
                </c:pt>
                <c:pt idx="7">
                  <c:v>799.91870900000004</c:v>
                </c:pt>
                <c:pt idx="8">
                  <c:v>818.14970983689545</c:v>
                </c:pt>
                <c:pt idx="9">
                  <c:v>760.35468000000003</c:v>
                </c:pt>
                <c:pt idx="10">
                  <c:v>736.61360912727082</c:v>
                </c:pt>
                <c:pt idx="11">
                  <c:v>753.73566857649416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831488"/>
        <c:axId val="112833280"/>
      </c:lineChart>
      <c:lineChart>
        <c:grouping val="standard"/>
        <c:varyColors val="0"/>
        <c:ser>
          <c:idx val="1"/>
          <c:order val="0"/>
          <c:tx>
            <c:strRef>
              <c:f>TURISMO_PRIVADOS!$C$1</c:f>
              <c:strCache>
                <c:ptCount val="1"/>
                <c:pt idx="0">
                  <c:v>CORES (Distribución)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TURISMO_PRIVADOS!$B$4:$B$15</c:f>
              <c:strCache>
                <c:ptCount val="12"/>
                <c:pt idx="0">
                  <c:v>2011 Noviembre</c:v>
                </c:pt>
                <c:pt idx="1">
                  <c:v>2011 Diciembre</c:v>
                </c:pt>
                <c:pt idx="2">
                  <c:v>2012 Enero</c:v>
                </c:pt>
                <c:pt idx="3">
                  <c:v>2012 Febrero</c:v>
                </c:pt>
                <c:pt idx="4">
                  <c:v>2012 Marzo</c:v>
                </c:pt>
                <c:pt idx="5">
                  <c:v>2012 Abril</c:v>
                </c:pt>
                <c:pt idx="6">
                  <c:v>2012 Mayo</c:v>
                </c:pt>
                <c:pt idx="7">
                  <c:v>2012 Junio</c:v>
                </c:pt>
                <c:pt idx="8">
                  <c:v>2012 Julio</c:v>
                </c:pt>
                <c:pt idx="9">
                  <c:v>2012 Agosto</c:v>
                </c:pt>
                <c:pt idx="10">
                  <c:v>2012 Septiembre</c:v>
                </c:pt>
                <c:pt idx="11">
                  <c:v>2012_Octubre</c:v>
                </c:pt>
              </c:strCache>
            </c:strRef>
          </c:cat>
          <c:val>
            <c:numRef>
              <c:f>TURISMO_PRIVADOS!$D$4:$D$15</c:f>
              <c:numCache>
                <c:formatCode>#,##0</c:formatCode>
                <c:ptCount val="12"/>
                <c:pt idx="0">
                  <c:v>2126.0542352941193</c:v>
                </c:pt>
                <c:pt idx="1">
                  <c:v>2153.4380470588258</c:v>
                </c:pt>
                <c:pt idx="2">
                  <c:v>1987.6921882352951</c:v>
                </c:pt>
                <c:pt idx="3">
                  <c:v>2050.0128941176481</c:v>
                </c:pt>
                <c:pt idx="4">
                  <c:v>2170.4097411764697</c:v>
                </c:pt>
                <c:pt idx="5">
                  <c:v>2023.3210000000001</c:v>
                </c:pt>
                <c:pt idx="6">
                  <c:v>2138.8907529411777</c:v>
                </c:pt>
                <c:pt idx="7">
                  <c:v>2205.6128705882338</c:v>
                </c:pt>
                <c:pt idx="8">
                  <c:v>2216.5160470588203</c:v>
                </c:pt>
                <c:pt idx="9">
                  <c:v>2187.312399999998</c:v>
                </c:pt>
                <c:pt idx="10">
                  <c:v>1921.9146000000001</c:v>
                </c:pt>
                <c:pt idx="11">
                  <c:v>2112.0958000000014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845184"/>
        <c:axId val="112835200"/>
      </c:lineChart>
      <c:catAx>
        <c:axId val="1128314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12833280"/>
        <c:crosses val="autoZero"/>
        <c:auto val="1"/>
        <c:lblAlgn val="ctr"/>
        <c:lblOffset val="100"/>
        <c:noMultiLvlLbl val="0"/>
      </c:catAx>
      <c:valAx>
        <c:axId val="112833280"/>
        <c:scaling>
          <c:orientation val="minMax"/>
          <c:max val="100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Millones de  litros</a:t>
                </a:r>
              </a:p>
            </c:rich>
          </c:tx>
          <c:layout>
            <c:manualLayout>
              <c:xMode val="edge"/>
              <c:yMode val="edge"/>
              <c:x val="5.2622441862610761E-3"/>
              <c:y val="5.1629519141855672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1">
                    <a:lumMod val="50000"/>
                  </a:schemeClr>
                </a:solidFill>
              </a:defRPr>
            </a:pPr>
            <a:endParaRPr lang="es-ES"/>
          </a:p>
        </c:txPr>
        <c:crossAx val="112831488"/>
        <c:crosses val="autoZero"/>
        <c:crossBetween val="between"/>
        <c:majorUnit val="200"/>
      </c:valAx>
      <c:valAx>
        <c:axId val="112835200"/>
        <c:scaling>
          <c:orientation val="minMax"/>
          <c:max val="3000"/>
          <c:min val="1500"/>
        </c:scaling>
        <c:delete val="0"/>
        <c:axPos val="r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60000"/>
                    <a:lumOff val="40000"/>
                  </a:schemeClr>
                </a:solidFill>
              </a:defRPr>
            </a:pPr>
            <a:endParaRPr lang="es-ES"/>
          </a:p>
        </c:txPr>
        <c:crossAx val="112845184"/>
        <c:crosses val="max"/>
        <c:crossBetween val="between"/>
        <c:majorUnit val="500"/>
      </c:valAx>
      <c:catAx>
        <c:axId val="112845184"/>
        <c:scaling>
          <c:orientation val="minMax"/>
        </c:scaling>
        <c:delete val="1"/>
        <c:axPos val="b"/>
        <c:majorTickMark val="out"/>
        <c:minorTickMark val="none"/>
        <c:tickLblPos val="nextTo"/>
        <c:crossAx val="11283520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4016988188976379"/>
          <c:y val="0.95368642389376923"/>
          <c:w val="0.82895492125984249"/>
          <c:h val="3.3624823695345557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1"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108585</xdr:colOff>
      <xdr:row>2</xdr:row>
      <xdr:rowOff>732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56460" cy="40078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260985</xdr:colOff>
      <xdr:row>2</xdr:row>
      <xdr:rowOff>732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56460" cy="40078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260985</xdr:colOff>
      <xdr:row>2</xdr:row>
      <xdr:rowOff>732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56460" cy="400782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260985</xdr:colOff>
      <xdr:row>2</xdr:row>
      <xdr:rowOff>732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56460" cy="400782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260985</xdr:colOff>
      <xdr:row>2</xdr:row>
      <xdr:rowOff>732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56460" cy="4007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108585</xdr:colOff>
      <xdr:row>2</xdr:row>
      <xdr:rowOff>732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56460" cy="4007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108585</xdr:colOff>
      <xdr:row>2</xdr:row>
      <xdr:rowOff>732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56460" cy="40078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108585</xdr:colOff>
      <xdr:row>2</xdr:row>
      <xdr:rowOff>732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56460" cy="40078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108585</xdr:colOff>
      <xdr:row>2</xdr:row>
      <xdr:rowOff>732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56460" cy="40078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104776</xdr:colOff>
      <xdr:row>18</xdr:row>
      <xdr:rowOff>114300</xdr:rowOff>
    </xdr:from>
    <xdr:to>
      <xdr:col>6</xdr:col>
      <xdr:colOff>523875</xdr:colOff>
      <xdr:row>40</xdr:row>
      <xdr:rowOff>123824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857251</xdr:colOff>
      <xdr:row>18</xdr:row>
      <xdr:rowOff>114300</xdr:rowOff>
    </xdr:from>
    <xdr:to>
      <xdr:col>14</xdr:col>
      <xdr:colOff>161925</xdr:colOff>
      <xdr:row>40</xdr:row>
      <xdr:rowOff>123824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</xdr:colOff>
      <xdr:row>0</xdr:row>
      <xdr:rowOff>11445</xdr:rowOff>
    </xdr:from>
    <xdr:to>
      <xdr:col>4</xdr:col>
      <xdr:colOff>266700</xdr:colOff>
      <xdr:row>2</xdr:row>
      <xdr:rowOff>12177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" y="11445"/>
          <a:ext cx="2156460" cy="40078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260985</xdr:colOff>
      <xdr:row>2</xdr:row>
      <xdr:rowOff>732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56460" cy="40078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260985</xdr:colOff>
      <xdr:row>2</xdr:row>
      <xdr:rowOff>732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56460" cy="40078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ement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Departamento/Proyectos/10709_Seguimientos_Energeticos_Sectoriales/Estudios%20SES/SES_Industria/Vidrio/DATOS%20DE%20PARTIDA%20VIDRI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Departamento/Proyectos/10709_Seguimientos_Energeticos_Sectoriales/Estudios%20SES/SES_Transporte/ATUC/INFORME_2010-11/Informe/Gr&#225;ficos/CALCULOS%20ATUC_2012_sin%20TITSA_vkm_09111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Departamento/Proyectos/10709_Seguimientos_Energeticos_Sectoriales/Estudios%20SES/SES_Transporte/FOMENTO/encuesta%20anual%20del%20Transp%20por%20carretera/ENCUESTA%202012/INFORME%20FINAL/ratio_euro_kwh_limpio_KM_TON%20COPI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Resultados_Consumos%20SE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Departamento/Proyectos/10709_Seguimientos_Energeticos_Sectoriales/Estudios%20SES/SES_Servicios/Ses_GranSuperficies/2012/calculos/tabla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Departamento/Proyectos/10709_Seguimientos_Energeticos_Sectoriales/Estudios%20SES/SES_Servicios/SES_Hoteles/Informe%202010-2011/Gr&#225;ficos/Resumen_Consumos_2010&amp;2011_rev_EERR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Departamento/Proyectos/10709_Seguimientos_Energeticos_Sectoriales/Estudios%20SES/SES_Servicios/SES_Hoteles/Informe%202010-2011/Gr&#225;ficos/RES_HOTELES_2010-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</row>
        <row r="4">
          <cell r="C4">
            <v>2567826</v>
          </cell>
          <cell r="D4">
            <v>2521300</v>
          </cell>
          <cell r="E4">
            <v>2402216</v>
          </cell>
          <cell r="F4">
            <v>2043825</v>
          </cell>
          <cell r="G4">
            <v>1609169</v>
          </cell>
          <cell r="H4">
            <v>1466806</v>
          </cell>
          <cell r="I4">
            <v>1223431</v>
          </cell>
        </row>
        <row r="5">
          <cell r="C5">
            <v>46687</v>
          </cell>
          <cell r="D5">
            <v>47326</v>
          </cell>
          <cell r="E5">
            <v>58477</v>
          </cell>
          <cell r="F5">
            <v>31675</v>
          </cell>
          <cell r="G5">
            <v>21531</v>
          </cell>
          <cell r="H5">
            <v>17261</v>
          </cell>
          <cell r="I5">
            <v>13945</v>
          </cell>
        </row>
        <row r="6">
          <cell r="C6">
            <v>9571</v>
          </cell>
          <cell r="D6">
            <v>7309</v>
          </cell>
          <cell r="E6">
            <v>5110</v>
          </cell>
          <cell r="F6">
            <v>4810</v>
          </cell>
          <cell r="G6">
            <v>2403</v>
          </cell>
          <cell r="H6">
            <v>2211</v>
          </cell>
          <cell r="I6">
            <v>1868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575</v>
          </cell>
          <cell r="G7">
            <v>498</v>
          </cell>
          <cell r="H7">
            <v>290</v>
          </cell>
          <cell r="I7">
            <v>298</v>
          </cell>
        </row>
        <row r="8">
          <cell r="C8">
            <v>122660</v>
          </cell>
          <cell r="D8">
            <v>153416</v>
          </cell>
          <cell r="E8">
            <v>267897</v>
          </cell>
          <cell r="F8">
            <v>185849</v>
          </cell>
          <cell r="G8">
            <v>20831</v>
          </cell>
          <cell r="H8">
            <v>22143</v>
          </cell>
          <cell r="I8">
            <v>10817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C10">
            <v>0</v>
          </cell>
          <cell r="D10">
            <v>0</v>
          </cell>
          <cell r="E10">
            <v>5518</v>
          </cell>
          <cell r="F10">
            <v>1574</v>
          </cell>
          <cell r="G10">
            <v>2151</v>
          </cell>
          <cell r="H10">
            <v>3634</v>
          </cell>
          <cell r="I10">
            <v>3425</v>
          </cell>
        </row>
        <row r="11">
          <cell r="C11">
            <v>17884</v>
          </cell>
          <cell r="D11">
            <v>15587</v>
          </cell>
          <cell r="E11">
            <v>9362</v>
          </cell>
          <cell r="F11">
            <v>3466</v>
          </cell>
          <cell r="G11">
            <v>3024</v>
          </cell>
          <cell r="H11">
            <v>3330</v>
          </cell>
          <cell r="I11">
            <v>9527</v>
          </cell>
        </row>
        <row r="12">
          <cell r="C12">
            <v>16340</v>
          </cell>
          <cell r="D12">
            <v>16313</v>
          </cell>
          <cell r="E12">
            <v>18208</v>
          </cell>
          <cell r="F12">
            <v>30526</v>
          </cell>
          <cell r="G12">
            <v>23865</v>
          </cell>
          <cell r="H12">
            <v>23053</v>
          </cell>
          <cell r="I12">
            <v>22673</v>
          </cell>
        </row>
        <row r="13">
          <cell r="C13">
            <v>131</v>
          </cell>
          <cell r="D13">
            <v>3291</v>
          </cell>
          <cell r="E13">
            <v>8823</v>
          </cell>
          <cell r="F13">
            <v>4888</v>
          </cell>
          <cell r="G13">
            <v>11299</v>
          </cell>
          <cell r="H13">
            <v>15887</v>
          </cell>
          <cell r="I13">
            <v>17618</v>
          </cell>
        </row>
        <row r="14">
          <cell r="C14">
            <v>1429</v>
          </cell>
          <cell r="D14">
            <v>2567</v>
          </cell>
          <cell r="E14">
            <v>1626</v>
          </cell>
          <cell r="F14">
            <v>540</v>
          </cell>
          <cell r="G14">
            <v>5330</v>
          </cell>
          <cell r="H14">
            <v>12856</v>
          </cell>
          <cell r="I14">
            <v>19243</v>
          </cell>
        </row>
        <row r="15">
          <cell r="C15">
            <v>6211</v>
          </cell>
          <cell r="D15">
            <v>5399</v>
          </cell>
          <cell r="E15">
            <v>3128</v>
          </cell>
          <cell r="F15">
            <v>15060</v>
          </cell>
          <cell r="G15">
            <v>1416</v>
          </cell>
          <cell r="H15">
            <v>1536</v>
          </cell>
          <cell r="I15">
            <v>1583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3618</v>
          </cell>
          <cell r="G16">
            <v>37645</v>
          </cell>
          <cell r="H16">
            <v>49331</v>
          </cell>
          <cell r="I16">
            <v>81233</v>
          </cell>
        </row>
        <row r="17">
          <cell r="C17">
            <v>36279</v>
          </cell>
          <cell r="D17">
            <v>31456</v>
          </cell>
          <cell r="E17">
            <v>38985</v>
          </cell>
          <cell r="F17">
            <v>38562</v>
          </cell>
          <cell r="G17">
            <v>61772</v>
          </cell>
          <cell r="H17">
            <v>87272</v>
          </cell>
          <cell r="I17">
            <v>96645</v>
          </cell>
        </row>
        <row r="18">
          <cell r="C18">
            <v>11596</v>
          </cell>
          <cell r="D18">
            <v>17794</v>
          </cell>
          <cell r="E18">
            <v>16368</v>
          </cell>
          <cell r="F18">
            <v>15839</v>
          </cell>
          <cell r="G18">
            <v>18824</v>
          </cell>
          <cell r="H18">
            <v>21155</v>
          </cell>
          <cell r="I18">
            <v>3914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171</v>
          </cell>
          <cell r="H19">
            <v>159</v>
          </cell>
          <cell r="I19">
            <v>728</v>
          </cell>
        </row>
        <row r="20">
          <cell r="C20">
            <v>31426</v>
          </cell>
          <cell r="D20">
            <v>39975</v>
          </cell>
          <cell r="E20">
            <v>43824</v>
          </cell>
          <cell r="F20">
            <v>36956</v>
          </cell>
          <cell r="G20">
            <v>27031</v>
          </cell>
          <cell r="H20">
            <v>25137</v>
          </cell>
          <cell r="I20">
            <v>27880</v>
          </cell>
        </row>
        <row r="21">
          <cell r="C21">
            <v>7524</v>
          </cell>
          <cell r="D21">
            <v>3379</v>
          </cell>
          <cell r="E21">
            <v>2465</v>
          </cell>
          <cell r="F21">
            <v>5345</v>
          </cell>
          <cell r="G21">
            <v>8415</v>
          </cell>
          <cell r="H21">
            <v>15256</v>
          </cell>
          <cell r="I21">
            <v>20748</v>
          </cell>
        </row>
        <row r="22">
          <cell r="C22">
            <v>6114</v>
          </cell>
          <cell r="D22">
            <v>9693</v>
          </cell>
          <cell r="E22">
            <v>7365</v>
          </cell>
          <cell r="F22">
            <v>8204</v>
          </cell>
          <cell r="G22">
            <v>24010</v>
          </cell>
          <cell r="H22">
            <v>29368</v>
          </cell>
          <cell r="I22">
            <v>54859</v>
          </cell>
        </row>
        <row r="23">
          <cell r="C23">
            <v>1522</v>
          </cell>
          <cell r="D23">
            <v>1604</v>
          </cell>
          <cell r="E23">
            <v>2522</v>
          </cell>
          <cell r="F23">
            <v>457</v>
          </cell>
          <cell r="G23">
            <v>328</v>
          </cell>
          <cell r="H23">
            <v>294</v>
          </cell>
          <cell r="I23">
            <v>4805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103</v>
          </cell>
          <cell r="H24">
            <v>16</v>
          </cell>
          <cell r="I24">
            <v>141</v>
          </cell>
        </row>
        <row r="26">
          <cell r="C26">
            <v>200272.63157894739</v>
          </cell>
          <cell r="D26">
            <v>207685.26315789475</v>
          </cell>
          <cell r="E26">
            <v>207972.63157894739</v>
          </cell>
          <cell r="F26">
            <v>176107.36842105264</v>
          </cell>
          <cell r="G26">
            <v>140686.31578947368</v>
          </cell>
          <cell r="H26">
            <v>134962.10526315789</v>
          </cell>
          <cell r="I26">
            <v>116720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80">
          <cell r="C80">
            <v>51166.947608613875</v>
          </cell>
          <cell r="D80">
            <v>49106.311672691038</v>
          </cell>
          <cell r="E80">
            <v>51191.633231499312</v>
          </cell>
        </row>
        <row r="81">
          <cell r="C81">
            <v>420686.74110847712</v>
          </cell>
          <cell r="D81">
            <v>443306.01743809349</v>
          </cell>
          <cell r="E81">
            <v>473264.8805708646</v>
          </cell>
        </row>
        <row r="82">
          <cell r="C82">
            <v>64379.305931492978</v>
          </cell>
          <cell r="D82">
            <v>64890.842963463583</v>
          </cell>
          <cell r="E82">
            <v>69731.112308096053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_SES_ATUC_Balance"/>
      <sheetName val="Resumen_Muestras_empresas"/>
      <sheetName val="Resumen_Muestras_series t"/>
      <sheetName val="Sust. Combustibles_con vkm"/>
      <sheetName val="Sust. Combustibles_sin vkm"/>
      <sheetName val="Extrapolación_Rtdos"/>
      <sheetName val="Correc_Gasóleo-Bio_Extrapol"/>
      <sheetName val="km_muestra y nacional"/>
      <sheetName val="Tipología Buses"/>
      <sheetName val="EMT MADRID"/>
      <sheetName val="EMT FUENLABRADA"/>
      <sheetName val="TMB BARCELONA"/>
      <sheetName val="L'HOSPITALET"/>
      <sheetName val="EMT VAL"/>
      <sheetName val="TUSSAM SEVILLA"/>
      <sheetName val="AUTOBUSES CORDOBA"/>
      <sheetName val="AUVASA VALLADOLID"/>
      <sheetName val="CIA TRANSP SAN SEBASTIAN"/>
      <sheetName val="TUS SABADELL"/>
      <sheetName val="GUAGUAS MUNICIPALES LPGC"/>
      <sheetName val="SANTA CRUZ TENERIFE"/>
      <sheetName val="DATOS OBSERVATORIO"/>
      <sheetName val="Datos MFomento"/>
      <sheetName val="Anexo_Links"/>
      <sheetName val="Chequeo_consumo Gasóleo"/>
      <sheetName val="Chequeo_consumo GN"/>
      <sheetName val="Chequeo_vkm_med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5">
          <cell r="E115">
            <v>15.844510687115349</v>
          </cell>
          <cell r="F115">
            <v>6.8449053587385391</v>
          </cell>
          <cell r="G115">
            <v>0</v>
          </cell>
        </row>
        <row r="116">
          <cell r="E116">
            <v>21.015867388417529</v>
          </cell>
          <cell r="F116">
            <v>6.698147053997852</v>
          </cell>
          <cell r="G116">
            <v>0</v>
          </cell>
        </row>
        <row r="117">
          <cell r="E117">
            <v>36.129123267449899</v>
          </cell>
          <cell r="F117">
            <v>6.4292500106945152</v>
          </cell>
          <cell r="G117">
            <v>4.3152751509462468E-2</v>
          </cell>
        </row>
        <row r="118">
          <cell r="E118">
            <v>49.809817028796168</v>
          </cell>
          <cell r="F118">
            <v>6.8442585218491914</v>
          </cell>
          <cell r="G118">
            <v>0.1438453602454321</v>
          </cell>
        </row>
        <row r="119">
          <cell r="E119">
            <v>54.505349523347263</v>
          </cell>
          <cell r="F119">
            <v>7.0871115889883978</v>
          </cell>
          <cell r="G119">
            <v>0.15713859699032623</v>
          </cell>
        </row>
        <row r="120">
          <cell r="E120">
            <v>69.085213020273969</v>
          </cell>
          <cell r="F120">
            <v>8.0617494052066387</v>
          </cell>
          <cell r="G120">
            <v>0.190871915015739</v>
          </cell>
        </row>
        <row r="121">
          <cell r="E121">
            <v>67.291159140517081</v>
          </cell>
          <cell r="F121">
            <v>6.8463341173460996</v>
          </cell>
          <cell r="G121">
            <v>0.19964233442541995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io_euro_kwh"/>
      <sheetName val="Gestion Contactos"/>
      <sheetName val="2010"/>
      <sheetName val="2009"/>
      <sheetName val="2008"/>
      <sheetName val="2007"/>
      <sheetName val="DATOS MF Y CALCULOS"/>
      <sheetName val="Resultados_S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5">
          <cell r="D45">
            <v>16088.74120220604</v>
          </cell>
          <cell r="E45">
            <v>15360.719054482723</v>
          </cell>
          <cell r="F45">
            <v>11645.649871023215</v>
          </cell>
          <cell r="G45">
            <v>13439.833598416295</v>
          </cell>
          <cell r="H45">
            <v>12669.604405489517</v>
          </cell>
        </row>
      </sheetData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spitales"/>
      <sheetName val="Universidades"/>
      <sheetName val="Colegios Públicos"/>
      <sheetName val="Institutos"/>
    </sheetNames>
    <sheetDataSet>
      <sheetData sheetId="0">
        <row r="7">
          <cell r="D7">
            <v>0.60401082642343229</v>
          </cell>
          <cell r="E7">
            <v>64.517394971732926</v>
          </cell>
          <cell r="F7">
            <v>1.1139632092951881</v>
          </cell>
          <cell r="G7">
            <v>2.1118120820701751</v>
          </cell>
          <cell r="I7">
            <v>3.2007064139286956</v>
          </cell>
          <cell r="J7">
            <v>201.72321877479914</v>
          </cell>
          <cell r="L7">
            <v>282.01400000000001</v>
          </cell>
          <cell r="M7">
            <v>2.3597690277494623</v>
          </cell>
          <cell r="O7">
            <v>0.20112469400099992</v>
          </cell>
        </row>
        <row r="8">
          <cell r="D8">
            <v>0.63430859388476601</v>
          </cell>
          <cell r="E8">
            <v>67.753649927027809</v>
          </cell>
          <cell r="F8">
            <v>1.1698406816834832</v>
          </cell>
          <cell r="G8">
            <v>2.217742619381013</v>
          </cell>
          <cell r="I8">
            <v>3.3612569444803264</v>
          </cell>
          <cell r="J8">
            <v>211.84185060492806</v>
          </cell>
          <cell r="L8">
            <v>306.38200000000001</v>
          </cell>
          <cell r="M8">
            <v>2.4781373253651906</v>
          </cell>
          <cell r="O8">
            <v>0.21121330324937515</v>
          </cell>
        </row>
        <row r="9">
          <cell r="D9">
            <v>0.64225748777639957</v>
          </cell>
          <cell r="E9">
            <v>68.602710745741334</v>
          </cell>
          <cell r="F9">
            <v>1.1845006429995797</v>
          </cell>
          <cell r="G9">
            <v>2.2455344559261374</v>
          </cell>
          <cell r="I9">
            <v>3.4033788312902731</v>
          </cell>
          <cell r="J9">
            <v>214.49656537389077</v>
          </cell>
          <cell r="L9">
            <v>330.12099999999998</v>
          </cell>
          <cell r="M9">
            <v>2.5091923210536189</v>
          </cell>
          <cell r="O9">
            <v>0.21386014132191072</v>
          </cell>
        </row>
        <row r="10">
          <cell r="D10">
            <v>0.57830995028496679</v>
          </cell>
          <cell r="E10">
            <v>61.772156799822177</v>
          </cell>
          <cell r="F10">
            <v>1.0665636773456852</v>
          </cell>
          <cell r="G10">
            <v>2.0219537246126031</v>
          </cell>
          <cell r="I10">
            <v>3.0645152141995942</v>
          </cell>
          <cell r="J10">
            <v>193.13982385341541</v>
          </cell>
          <cell r="L10">
            <v>307.99102599999998</v>
          </cell>
          <cell r="M10">
            <v>2.2593600137973522</v>
          </cell>
          <cell r="O10">
            <v>0.1925667665222584</v>
          </cell>
        </row>
        <row r="11">
          <cell r="D11">
            <v>0.51497009806732652</v>
          </cell>
          <cell r="E11">
            <v>55.00651273483998</v>
          </cell>
          <cell r="F11">
            <v>0.94974745159945706</v>
          </cell>
          <cell r="G11">
            <v>1.8004976524064067</v>
          </cell>
          <cell r="I11">
            <v>2.7288717747421454</v>
          </cell>
          <cell r="J11">
            <v>171.98603271738486</v>
          </cell>
          <cell r="L11">
            <v>318.40054153598572</v>
          </cell>
          <cell r="M11">
            <v>2.0119018310186321</v>
          </cell>
          <cell r="O11">
            <v>0.17147573994120366</v>
          </cell>
        </row>
      </sheetData>
      <sheetData sheetId="1">
        <row r="7">
          <cell r="E7">
            <v>13.3542993393858</v>
          </cell>
          <cell r="F7">
            <v>4.2879131778828398E-2</v>
          </cell>
          <cell r="H7">
            <v>42.524187236091777</v>
          </cell>
          <cell r="I7">
            <v>85.021644595024654</v>
          </cell>
          <cell r="J7">
            <v>4.7839477171010079E-2</v>
          </cell>
          <cell r="K7">
            <v>0</v>
          </cell>
          <cell r="L7">
            <v>1.8345911365608841E-3</v>
          </cell>
        </row>
        <row r="8">
          <cell r="E8">
            <v>12.977767236964629</v>
          </cell>
          <cell r="F8">
            <v>5.2255372136002703E-2</v>
          </cell>
          <cell r="H8">
            <v>45.475397348830171</v>
          </cell>
          <cell r="I8">
            <v>92.275363719170286</v>
          </cell>
          <cell r="J8">
            <v>6.9270321635347576E-2</v>
          </cell>
          <cell r="K8">
            <v>0</v>
          </cell>
          <cell r="L8">
            <v>0.19514783388872423</v>
          </cell>
        </row>
        <row r="9">
          <cell r="E9">
            <v>10.630664855584554</v>
          </cell>
          <cell r="F9">
            <v>3.8947450575033314E-2</v>
          </cell>
          <cell r="H9">
            <v>47.294604917778599</v>
          </cell>
          <cell r="I9">
            <v>93.606857517315177</v>
          </cell>
          <cell r="J9">
            <v>6.2082169796242766E-2</v>
          </cell>
          <cell r="K9">
            <v>0</v>
          </cell>
          <cell r="L9">
            <v>0.17157425784189545</v>
          </cell>
        </row>
        <row r="10">
          <cell r="E10">
            <v>9.4429507682648968</v>
          </cell>
          <cell r="F10">
            <v>8.0888712200333904E-2</v>
          </cell>
          <cell r="H10">
            <v>50.490095153068729</v>
          </cell>
          <cell r="I10">
            <v>93.672135749093741</v>
          </cell>
          <cell r="J10">
            <v>6.9374643602948538E-2</v>
          </cell>
          <cell r="K10">
            <v>0</v>
          </cell>
          <cell r="L10">
            <v>0.15798742090166554</v>
          </cell>
        </row>
        <row r="11">
          <cell r="E11">
            <v>12.150560996373907</v>
          </cell>
          <cell r="F11">
            <v>0.11401944867408201</v>
          </cell>
          <cell r="H11">
            <v>37.121575220054055</v>
          </cell>
          <cell r="I11">
            <v>89.864683715334181</v>
          </cell>
          <cell r="J11">
            <v>0.19763719569668176</v>
          </cell>
          <cell r="K11">
            <v>0.23347953605972319</v>
          </cell>
          <cell r="L11">
            <v>0.20757383403419064</v>
          </cell>
        </row>
      </sheetData>
      <sheetData sheetId="2">
        <row r="7">
          <cell r="E7">
            <v>33.044951522486883</v>
          </cell>
          <cell r="F7">
            <v>0.19289686578281115</v>
          </cell>
          <cell r="H7">
            <v>146.18151266390598</v>
          </cell>
          <cell r="I7">
            <v>63.699250952420932</v>
          </cell>
        </row>
        <row r="8">
          <cell r="E8">
            <v>30.589196715690633</v>
          </cell>
          <cell r="F8">
            <v>0.1785616229231049</v>
          </cell>
          <cell r="H8">
            <v>135.31794846273459</v>
          </cell>
          <cell r="I8">
            <v>63.359031720218027</v>
          </cell>
        </row>
        <row r="9">
          <cell r="E9">
            <v>29.92443937447327</v>
          </cell>
          <cell r="F9">
            <v>0.17468116307314313</v>
          </cell>
          <cell r="H9">
            <v>132.37725013465672</v>
          </cell>
          <cell r="I9">
            <v>55.116681268247369</v>
          </cell>
        </row>
        <row r="10">
          <cell r="E10">
            <v>38.521526889309911</v>
          </cell>
          <cell r="F10">
            <v>0.22486587087469723</v>
          </cell>
          <cell r="H10">
            <v>170.40833202526258</v>
          </cell>
          <cell r="I10">
            <v>53.536244985728082</v>
          </cell>
        </row>
        <row r="11">
          <cell r="E11">
            <v>29.679640695969091</v>
          </cell>
          <cell r="F11">
            <v>0.17325217329843892</v>
          </cell>
          <cell r="H11">
            <v>131.29433006750173</v>
          </cell>
          <cell r="I11">
            <v>47.059248700467137</v>
          </cell>
        </row>
      </sheetData>
      <sheetData sheetId="3">
        <row r="8">
          <cell r="E8">
            <v>32.803947218337257</v>
          </cell>
          <cell r="F8">
            <v>0.64768698199713415</v>
          </cell>
          <cell r="H8">
            <v>8.0441874168629308</v>
          </cell>
          <cell r="I8">
            <v>27.034020084982199</v>
          </cell>
          <cell r="J8">
            <v>0.44389479336528909</v>
          </cell>
        </row>
        <row r="9">
          <cell r="E9">
            <v>33.721743615339577</v>
          </cell>
          <cell r="F9">
            <v>0.66580811767954939</v>
          </cell>
          <cell r="H9">
            <v>8.2692495466995855</v>
          </cell>
          <cell r="I9">
            <v>27.597200063076816</v>
          </cell>
          <cell r="J9">
            <v>0.45631418421746728</v>
          </cell>
        </row>
        <row r="10">
          <cell r="E10">
            <v>29.264894081221883</v>
          </cell>
          <cell r="F10">
            <v>0.57781128593381348</v>
          </cell>
          <cell r="H10">
            <v>7.1763404311416865</v>
          </cell>
          <cell r="I10">
            <v>26.562325598180845</v>
          </cell>
          <cell r="J10">
            <v>0.39600521317079218</v>
          </cell>
        </row>
        <row r="11">
          <cell r="E11">
            <v>30.286632637746674</v>
          </cell>
          <cell r="F11">
            <v>0.59798467414411183</v>
          </cell>
          <cell r="H11">
            <v>7.426891268363069</v>
          </cell>
          <cell r="I11">
            <v>27.296583231349459</v>
          </cell>
          <cell r="J11">
            <v>0.4098311232785975</v>
          </cell>
        </row>
        <row r="12">
          <cell r="E12">
            <v>27.343480566432621</v>
          </cell>
          <cell r="F12">
            <v>0.53987455495813663</v>
          </cell>
          <cell r="H12">
            <v>6.705171205213345</v>
          </cell>
          <cell r="I12">
            <v>24.406592842958357</v>
          </cell>
          <cell r="J12">
            <v>0.37000512697872917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ios generales"/>
      <sheetName val="graficos_ratios"/>
      <sheetName val="almacen_supermercado"/>
      <sheetName val="elevacion al total 2011"/>
      <sheetName val="balance energetico"/>
      <sheetName val="elevacion 2010"/>
    </sheetNames>
    <sheetDataSet>
      <sheetData sheetId="0"/>
      <sheetData sheetId="1"/>
      <sheetData sheetId="2"/>
      <sheetData sheetId="3">
        <row r="7">
          <cell r="R7">
            <v>1007.6656171899926</v>
          </cell>
        </row>
        <row r="8">
          <cell r="R8">
            <v>2.223544936855149</v>
          </cell>
        </row>
      </sheetData>
      <sheetData sheetId="4"/>
      <sheetData sheetId="5">
        <row r="7">
          <cell r="R7">
            <v>1027.3034343245804</v>
          </cell>
        </row>
        <row r="8">
          <cell r="R8">
            <v>3.334552024786404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2010"/>
      <sheetName val="2011"/>
      <sheetName val="Consumos_categorías_2010"/>
      <sheetName val="Consumos_categorías_2011"/>
      <sheetName val="Indicadores_pernoctaciones"/>
      <sheetName val="Indicadores_empleados"/>
      <sheetName val="Indicadores_superficie"/>
      <sheetName val="indicadores_habitaciones"/>
      <sheetName val="Evolución mensual_2010"/>
      <sheetName val="Evol mensual_2011"/>
      <sheetName val="%Cons_Usos_2000_E4_Edificios"/>
      <sheetName val="%Cons_Usos_2005_E4_Edificios"/>
      <sheetName val="Estructura_habitaciones"/>
    </sheetNames>
    <sheetDataSet>
      <sheetData sheetId="0" refreshError="1"/>
      <sheetData sheetId="1" refreshError="1">
        <row r="39">
          <cell r="E39">
            <v>556.04892120847467</v>
          </cell>
          <cell r="F39">
            <v>182.96623896532498</v>
          </cell>
          <cell r="G39">
            <v>183.84091452391294</v>
          </cell>
          <cell r="H39">
            <v>5.4854137660161699</v>
          </cell>
          <cell r="I39">
            <v>65.830492030974455</v>
          </cell>
        </row>
      </sheetData>
      <sheetData sheetId="2" refreshError="1">
        <row r="38">
          <cell r="E38">
            <v>558.62460066870983</v>
          </cell>
          <cell r="G38">
            <v>171.59783529387934</v>
          </cell>
          <cell r="H38">
            <v>5.8553602466848798</v>
          </cell>
          <cell r="I38">
            <v>65.895222408018853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OTERMIA"/>
      <sheetName val="solar termica"/>
      <sheetName val="biomasa térmica"/>
      <sheetName val="2010"/>
      <sheetName val="2011"/>
    </sheetNames>
    <sheetDataSet>
      <sheetData sheetId="0" refreshError="1"/>
      <sheetData sheetId="1" refreshError="1"/>
      <sheetData sheetId="2" refreshError="1"/>
      <sheetData sheetId="3" refreshError="1">
        <row r="8">
          <cell r="C8">
            <v>0.40825</v>
          </cell>
          <cell r="D8">
            <v>0.49786554517304554</v>
          </cell>
          <cell r="F8">
            <v>12.137823800817905</v>
          </cell>
        </row>
      </sheetData>
      <sheetData sheetId="4" refreshError="1">
        <row r="8">
          <cell r="C8">
            <v>0.43875162610906937</v>
          </cell>
          <cell r="D8">
            <v>1.0956183840405671</v>
          </cell>
          <cell r="F8">
            <v>12.305708578770727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zoomScale="90" zoomScaleNormal="90" workbookViewId="0">
      <selection activeCell="C25" sqref="C25:V25"/>
    </sheetView>
  </sheetViews>
  <sheetFormatPr baseColWidth="10" defaultRowHeight="15.75" x14ac:dyDescent="0.3"/>
  <cols>
    <col min="1" max="1" width="7.42578125" style="60" customWidth="1"/>
    <col min="2" max="2" width="12.42578125" style="61" customWidth="1"/>
    <col min="3" max="3" width="5.28515625" style="61" bestFit="1" customWidth="1"/>
    <col min="4" max="4" width="9.28515625" style="61" hidden="1" customWidth="1"/>
    <col min="5" max="5" width="5.5703125" style="61" bestFit="1" customWidth="1"/>
    <col min="6" max="6" width="3.85546875" style="61" bestFit="1" customWidth="1"/>
    <col min="7" max="7" width="7" style="61" hidden="1" customWidth="1"/>
    <col min="8" max="8" width="8.5703125" style="61" hidden="1" customWidth="1"/>
    <col min="9" max="10" width="6.5703125" style="61" bestFit="1" customWidth="1"/>
    <col min="11" max="11" width="5.28515625" style="61" bestFit="1" customWidth="1"/>
    <col min="12" max="12" width="4.7109375" style="61" bestFit="1" customWidth="1"/>
    <col min="13" max="13" width="5.5703125" style="61" bestFit="1" customWidth="1"/>
    <col min="14" max="14" width="6.7109375" style="61" customWidth="1"/>
    <col min="15" max="16" width="7" style="61" customWidth="1"/>
    <col min="17" max="17" width="7.5703125" style="61" customWidth="1"/>
    <col min="18" max="18" width="8.28515625" style="61" bestFit="1" customWidth="1"/>
    <col min="19" max="19" width="7" style="61" bestFit="1" customWidth="1"/>
    <col min="20" max="20" width="5.7109375" style="61" bestFit="1" customWidth="1"/>
    <col min="21" max="21" width="12.28515625" style="61" hidden="1" customWidth="1"/>
    <col min="22" max="22" width="5.5703125" style="61" bestFit="1" customWidth="1"/>
    <col min="23" max="23" width="11.42578125" style="61"/>
    <col min="24" max="24" width="10.5703125" style="61" customWidth="1"/>
    <col min="25" max="16384" width="11.42578125" style="61"/>
  </cols>
  <sheetData>
    <row r="1" spans="1:24" x14ac:dyDescent="0.3">
      <c r="X1" s="63" t="s">
        <v>48</v>
      </c>
    </row>
    <row r="2" spans="1:24" x14ac:dyDescent="0.3">
      <c r="X2" s="64">
        <f ca="1">NOW()</f>
        <v>41703.549740509261</v>
      </c>
    </row>
    <row r="3" spans="1:24" ht="6" customHeight="1" x14ac:dyDescent="0.3">
      <c r="X3" s="62"/>
    </row>
    <row r="4" spans="1:24" ht="20.25" x14ac:dyDescent="0.4">
      <c r="A4" s="85" t="s">
        <v>33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</row>
    <row r="5" spans="1:24" ht="6" customHeight="1" thickBot="1" x14ac:dyDescent="0.35"/>
    <row r="6" spans="1:24" ht="94.5" customHeight="1" thickTop="1" thickBot="1" x14ac:dyDescent="0.35">
      <c r="B6" s="92" t="s">
        <v>49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4"/>
    </row>
    <row r="7" spans="1:24" ht="6" customHeight="1" thickTop="1" x14ac:dyDescent="0.3"/>
    <row r="8" spans="1:24" x14ac:dyDescent="0.3">
      <c r="A8" s="61"/>
      <c r="C8" s="91" t="s">
        <v>34</v>
      </c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</row>
    <row r="9" spans="1:24" x14ac:dyDescent="0.3">
      <c r="A9" s="61"/>
      <c r="C9" s="90" t="s">
        <v>46</v>
      </c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</row>
    <row r="10" spans="1:24" x14ac:dyDescent="0.3">
      <c r="A10" s="61"/>
      <c r="C10" s="88" t="s">
        <v>35</v>
      </c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</row>
    <row r="11" spans="1:24" ht="5.25" customHeight="1" x14ac:dyDescent="0.3">
      <c r="A11" s="61"/>
    </row>
    <row r="12" spans="1:24" x14ac:dyDescent="0.3">
      <c r="A12" s="61"/>
      <c r="C12" s="91" t="s">
        <v>36</v>
      </c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</row>
    <row r="13" spans="1:24" x14ac:dyDescent="0.3">
      <c r="A13" s="61"/>
      <c r="C13" s="88" t="s">
        <v>37</v>
      </c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</row>
    <row r="14" spans="1:24" x14ac:dyDescent="0.3">
      <c r="A14" s="61"/>
      <c r="C14" s="89" t="s">
        <v>50</v>
      </c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</row>
    <row r="15" spans="1:24" x14ac:dyDescent="0.3">
      <c r="A15" s="61"/>
      <c r="C15" s="89" t="s">
        <v>52</v>
      </c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</row>
    <row r="16" spans="1:24" ht="5.25" customHeight="1" x14ac:dyDescent="0.3">
      <c r="A16" s="61"/>
    </row>
    <row r="17" spans="1:22" x14ac:dyDescent="0.3">
      <c r="A17" s="61"/>
      <c r="C17" s="91" t="s">
        <v>38</v>
      </c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</row>
    <row r="18" spans="1:22" x14ac:dyDescent="0.3">
      <c r="A18" s="61"/>
      <c r="C18" s="86" t="s">
        <v>39</v>
      </c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</row>
    <row r="19" spans="1:22" x14ac:dyDescent="0.3">
      <c r="A19" s="61"/>
      <c r="C19" s="88" t="s">
        <v>40</v>
      </c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</row>
    <row r="20" spans="1:22" x14ac:dyDescent="0.3">
      <c r="A20" s="61"/>
      <c r="C20" s="88" t="s">
        <v>41</v>
      </c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</row>
    <row r="21" spans="1:22" x14ac:dyDescent="0.3">
      <c r="A21" s="61"/>
      <c r="C21" s="89" t="s">
        <v>51</v>
      </c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</row>
    <row r="22" spans="1:22" x14ac:dyDescent="0.3">
      <c r="A22" s="61"/>
      <c r="C22" s="88" t="s">
        <v>42</v>
      </c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</row>
    <row r="23" spans="1:22" x14ac:dyDescent="0.3">
      <c r="C23" s="88" t="s">
        <v>43</v>
      </c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</row>
    <row r="24" spans="1:22" x14ac:dyDescent="0.3">
      <c r="C24" s="88" t="s">
        <v>44</v>
      </c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</row>
    <row r="25" spans="1:22" x14ac:dyDescent="0.3">
      <c r="C25" s="95" t="s">
        <v>73</v>
      </c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</row>
  </sheetData>
  <mergeCells count="18">
    <mergeCell ref="C24:V24"/>
    <mergeCell ref="C25:V25"/>
    <mergeCell ref="C22:V22"/>
    <mergeCell ref="C23:V23"/>
    <mergeCell ref="A4:X4"/>
    <mergeCell ref="C18:V18"/>
    <mergeCell ref="C19:V19"/>
    <mergeCell ref="C20:V20"/>
    <mergeCell ref="C21:V21"/>
    <mergeCell ref="C9:V9"/>
    <mergeCell ref="C10:V10"/>
    <mergeCell ref="C13:V13"/>
    <mergeCell ref="C14:V14"/>
    <mergeCell ref="C12:V12"/>
    <mergeCell ref="C17:V17"/>
    <mergeCell ref="C8:V8"/>
    <mergeCell ref="C15:V15"/>
    <mergeCell ref="B6:W6"/>
  </mergeCells>
  <hyperlinks>
    <hyperlink ref="C9" location="CEMENTO!A1" display="Sector Cemento"/>
    <hyperlink ref="C10" location="VIDRIO!A1" display="2.- Sector Vidrio"/>
    <hyperlink ref="C13" location="AUTOBUSES_URBANOS!A1" display="2.2.- Autobuses Urbanos"/>
    <hyperlink ref="C14" location="TRANSPORTE_MERCANCIAS!A1" display="2.3.- Transporte de Mercancías"/>
    <hyperlink ref="C19" location="UNIVERSIDADES!A1" display="3.1.1.- Universidades"/>
    <hyperlink ref="C21" location="'COLEGIOS PÚBLICOS'!A1" display="3.1.2.- Colegios Públicos"/>
    <hyperlink ref="C20" location="INSTITUTOS!A1" display="INSTITUTOS!A1"/>
    <hyperlink ref="C22" location="GRANDES_SUPERFICIES_COMERCIALES!A1" display="3.1.4.- Grandes Superficies Comerciales"/>
    <hyperlink ref="C23" location="HOTELES!A1" display="HOTELES!A1"/>
    <hyperlink ref="C24" location="HOSPITALES!A1" display="3.1.6.- Hospitales"/>
    <hyperlink ref="C25" location="'OFICINAS PRIVADAS'!A1" display="'OFICINAS PRIVADAS'!A1"/>
    <hyperlink ref="C9:V9" location="CLINKER!A1" display="   1.1.- Producción de clinker"/>
    <hyperlink ref="C14:V14" location="TRANSPORTE_MERCANCIAS_CARRETE!A1" display="   2.3.- Transporte de Mercancías"/>
    <hyperlink ref="C21:V21" location="COLEGIOS_PÚBLICOS!A1" display="      3.1.3.- Colegios Públicos"/>
    <hyperlink ref="C15" location="TRANSPORTE_MERCANCIAS!A1" display="2.3.- Transporte de Mercancías"/>
    <hyperlink ref="C15:V15" location="TURISMO_PRIVADOS!A1" display="   2.4.- Turismo Privados"/>
    <hyperlink ref="C25:V25" location="OFICINAS_PRIVADAS!A1" display="      3.1.7.- Oficinas Privadas"/>
  </hyperlinks>
  <pageMargins left="0.70866141732283472" right="0.70866141732283472" top="0.74803149606299213" bottom="0.74803149606299213" header="0.31496062992125984" footer="0.31496062992125984"/>
  <pageSetup paperSize="9" scale="93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workbookViewId="0">
      <selection activeCell="A17" sqref="A8:XFD17"/>
    </sheetView>
  </sheetViews>
  <sheetFormatPr baseColWidth="10" defaultRowHeight="15" x14ac:dyDescent="0.25"/>
  <sheetData>
    <row r="1" spans="1:24" ht="15.75" x14ac:dyDescent="0.3">
      <c r="A1" s="1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54" t="s">
        <v>28</v>
      </c>
    </row>
    <row r="2" spans="1:24" ht="15.75" x14ac:dyDescent="0.3">
      <c r="A2" s="1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54" t="s">
        <v>29</v>
      </c>
    </row>
    <row r="3" spans="1:24" ht="15.75" x14ac:dyDescent="0.3">
      <c r="A3" s="1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55">
        <f ca="1">NOW()</f>
        <v>41703.549740509261</v>
      </c>
    </row>
    <row r="4" spans="1:24" ht="15.75" x14ac:dyDescent="0.3">
      <c r="A4" s="11"/>
      <c r="B4" s="96" t="s">
        <v>25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</row>
    <row r="5" spans="1:24" ht="15.75" x14ac:dyDescent="0.3">
      <c r="A5" s="1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.75" thickBot="1" x14ac:dyDescent="0.3">
      <c r="A6" s="11"/>
      <c r="B6" s="97" t="s">
        <v>3</v>
      </c>
      <c r="C6" s="98"/>
      <c r="D6" s="98"/>
      <c r="E6" s="99"/>
      <c r="F6" s="97" t="s">
        <v>4</v>
      </c>
      <c r="G6" s="98"/>
      <c r="H6" s="98"/>
      <c r="I6" s="98"/>
      <c r="J6" s="98"/>
      <c r="K6" s="98"/>
      <c r="L6" s="98"/>
      <c r="M6" s="99"/>
      <c r="N6" s="97" t="s">
        <v>5</v>
      </c>
      <c r="O6" s="98"/>
      <c r="P6" s="99"/>
      <c r="Q6" s="100" t="s">
        <v>6</v>
      </c>
      <c r="R6" s="101"/>
      <c r="S6" s="101"/>
      <c r="T6" s="101"/>
      <c r="U6" s="101"/>
      <c r="V6" s="102"/>
      <c r="W6" s="103" t="s">
        <v>7</v>
      </c>
      <c r="X6" s="105" t="s">
        <v>8</v>
      </c>
    </row>
    <row r="7" spans="1:24" ht="37.5" thickTop="1" thickBot="1" x14ac:dyDescent="0.3">
      <c r="A7" s="56" t="s">
        <v>22</v>
      </c>
      <c r="B7" s="3" t="s">
        <v>9</v>
      </c>
      <c r="C7" s="4" t="s">
        <v>10</v>
      </c>
      <c r="D7" s="4" t="s">
        <v>11</v>
      </c>
      <c r="E7" s="5" t="s">
        <v>8</v>
      </c>
      <c r="F7" s="6" t="s">
        <v>12</v>
      </c>
      <c r="G7" s="7" t="s">
        <v>13</v>
      </c>
      <c r="H7" s="7" t="s">
        <v>14</v>
      </c>
      <c r="I7" s="4" t="s">
        <v>15</v>
      </c>
      <c r="J7" s="4" t="s">
        <v>16</v>
      </c>
      <c r="K7" s="4" t="s">
        <v>10</v>
      </c>
      <c r="L7" s="4" t="s">
        <v>17</v>
      </c>
      <c r="M7" s="5" t="s">
        <v>8</v>
      </c>
      <c r="N7" s="3" t="s">
        <v>18</v>
      </c>
      <c r="O7" s="7" t="s">
        <v>19</v>
      </c>
      <c r="P7" s="5" t="s">
        <v>8</v>
      </c>
      <c r="Q7" s="8" t="s">
        <v>0</v>
      </c>
      <c r="R7" s="9" t="s">
        <v>1</v>
      </c>
      <c r="S7" s="9" t="s">
        <v>2</v>
      </c>
      <c r="T7" s="9" t="s">
        <v>20</v>
      </c>
      <c r="U7" s="9" t="s">
        <v>21</v>
      </c>
      <c r="V7" s="10" t="s">
        <v>8</v>
      </c>
      <c r="W7" s="104"/>
      <c r="X7" s="106"/>
    </row>
    <row r="8" spans="1:24" ht="15.75" hidden="1" thickTop="1" x14ac:dyDescent="0.25">
      <c r="A8" s="36">
        <v>2000</v>
      </c>
      <c r="B8" s="14"/>
      <c r="C8" s="15"/>
      <c r="D8" s="15"/>
      <c r="E8" s="16"/>
      <c r="F8" s="14"/>
      <c r="G8" s="15"/>
      <c r="H8" s="15"/>
      <c r="I8" s="15"/>
      <c r="J8" s="15"/>
      <c r="K8" s="17"/>
      <c r="L8" s="15"/>
      <c r="M8" s="16"/>
      <c r="N8" s="14"/>
      <c r="O8" s="41"/>
      <c r="P8" s="22"/>
      <c r="Q8" s="14"/>
      <c r="R8" s="15"/>
      <c r="S8" s="15"/>
      <c r="T8" s="15"/>
      <c r="U8" s="15"/>
      <c r="V8" s="16"/>
      <c r="W8" s="23"/>
      <c r="X8" s="23"/>
    </row>
    <row r="9" spans="1:24" hidden="1" x14ac:dyDescent="0.25">
      <c r="A9" s="12">
        <v>2001</v>
      </c>
      <c r="B9" s="24"/>
      <c r="C9" s="25"/>
      <c r="D9" s="25"/>
      <c r="E9" s="26"/>
      <c r="F9" s="24"/>
      <c r="G9" s="25"/>
      <c r="H9" s="25"/>
      <c r="I9" s="25"/>
      <c r="J9" s="25"/>
      <c r="K9" s="27"/>
      <c r="L9" s="25"/>
      <c r="M9" s="26"/>
      <c r="N9" s="24"/>
      <c r="O9" s="42"/>
      <c r="P9" s="32"/>
      <c r="Q9" s="24"/>
      <c r="R9" s="25"/>
      <c r="S9" s="25"/>
      <c r="T9" s="25"/>
      <c r="U9" s="25"/>
      <c r="V9" s="26"/>
      <c r="W9" s="33"/>
      <c r="X9" s="33"/>
    </row>
    <row r="10" spans="1:24" hidden="1" x14ac:dyDescent="0.25">
      <c r="A10" s="12">
        <v>2002</v>
      </c>
      <c r="B10" s="24"/>
      <c r="C10" s="25"/>
      <c r="D10" s="25"/>
      <c r="E10" s="26"/>
      <c r="F10" s="24"/>
      <c r="G10" s="25"/>
      <c r="H10" s="25"/>
      <c r="I10" s="25"/>
      <c r="J10" s="25"/>
      <c r="K10" s="27"/>
      <c r="L10" s="25"/>
      <c r="M10" s="26"/>
      <c r="N10" s="24"/>
      <c r="O10" s="42"/>
      <c r="P10" s="32"/>
      <c r="Q10" s="24"/>
      <c r="R10" s="25"/>
      <c r="S10" s="25"/>
      <c r="T10" s="25"/>
      <c r="U10" s="25"/>
      <c r="V10" s="26"/>
      <c r="W10" s="33"/>
      <c r="X10" s="33"/>
    </row>
    <row r="11" spans="1:24" hidden="1" x14ac:dyDescent="0.25">
      <c r="A11" s="12">
        <v>2003</v>
      </c>
      <c r="B11" s="24"/>
      <c r="C11" s="25"/>
      <c r="D11" s="25"/>
      <c r="E11" s="26"/>
      <c r="F11" s="24"/>
      <c r="G11" s="25"/>
      <c r="H11" s="25"/>
      <c r="I11" s="25"/>
      <c r="J11" s="25"/>
      <c r="K11" s="27"/>
      <c r="L11" s="25"/>
      <c r="M11" s="26"/>
      <c r="N11" s="24"/>
      <c r="O11" s="42"/>
      <c r="P11" s="32"/>
      <c r="Q11" s="24"/>
      <c r="R11" s="25"/>
      <c r="S11" s="25"/>
      <c r="T11" s="25"/>
      <c r="U11" s="25"/>
      <c r="V11" s="26"/>
      <c r="W11" s="33"/>
      <c r="X11" s="33"/>
    </row>
    <row r="12" spans="1:24" hidden="1" x14ac:dyDescent="0.25">
      <c r="A12" s="12">
        <v>2004</v>
      </c>
      <c r="B12" s="24"/>
      <c r="C12" s="25"/>
      <c r="D12" s="25"/>
      <c r="E12" s="26"/>
      <c r="F12" s="24"/>
      <c r="G12" s="25"/>
      <c r="H12" s="25"/>
      <c r="I12" s="25"/>
      <c r="J12" s="25"/>
      <c r="K12" s="27"/>
      <c r="L12" s="25"/>
      <c r="M12" s="26"/>
      <c r="N12" s="24"/>
      <c r="O12" s="42"/>
      <c r="P12" s="32"/>
      <c r="Q12" s="24"/>
      <c r="R12" s="25"/>
      <c r="S12" s="25"/>
      <c r="T12" s="25"/>
      <c r="U12" s="25"/>
      <c r="V12" s="26"/>
      <c r="W12" s="33"/>
      <c r="X12" s="33"/>
    </row>
    <row r="13" spans="1:24" hidden="1" x14ac:dyDescent="0.25">
      <c r="A13" s="12">
        <v>2005</v>
      </c>
      <c r="B13" s="24"/>
      <c r="C13" s="25"/>
      <c r="D13" s="25"/>
      <c r="E13" s="26"/>
      <c r="F13" s="24"/>
      <c r="G13" s="25"/>
      <c r="H13" s="25"/>
      <c r="I13" s="25"/>
      <c r="J13" s="25"/>
      <c r="K13" s="27"/>
      <c r="L13" s="25"/>
      <c r="M13" s="26"/>
      <c r="N13" s="24"/>
      <c r="O13" s="42"/>
      <c r="P13" s="32"/>
      <c r="Q13" s="24"/>
      <c r="R13" s="25"/>
      <c r="S13" s="25"/>
      <c r="T13" s="25"/>
      <c r="U13" s="25"/>
      <c r="V13" s="26"/>
      <c r="W13" s="33"/>
      <c r="X13" s="33"/>
    </row>
    <row r="14" spans="1:24" hidden="1" x14ac:dyDescent="0.25">
      <c r="A14" s="12">
        <v>2006</v>
      </c>
      <c r="B14" s="24"/>
      <c r="C14" s="25"/>
      <c r="D14" s="25"/>
      <c r="E14" s="26"/>
      <c r="F14" s="24"/>
      <c r="G14" s="25"/>
      <c r="H14" s="25"/>
      <c r="I14" s="25"/>
      <c r="J14" s="25"/>
      <c r="K14" s="27"/>
      <c r="L14" s="25"/>
      <c r="M14" s="26"/>
      <c r="N14" s="24"/>
      <c r="O14" s="42"/>
      <c r="P14" s="32"/>
      <c r="Q14" s="24"/>
      <c r="R14" s="25"/>
      <c r="S14" s="25"/>
      <c r="T14" s="25"/>
      <c r="U14" s="25"/>
      <c r="V14" s="26"/>
      <c r="W14" s="33"/>
      <c r="X14" s="33"/>
    </row>
    <row r="15" spans="1:24" hidden="1" x14ac:dyDescent="0.25">
      <c r="A15" s="12">
        <v>2007</v>
      </c>
      <c r="B15" s="24"/>
      <c r="C15" s="25"/>
      <c r="D15" s="25"/>
      <c r="E15" s="26"/>
      <c r="F15" s="24"/>
      <c r="G15" s="25"/>
      <c r="H15" s="25"/>
      <c r="I15" s="25"/>
      <c r="J15" s="25"/>
      <c r="K15" s="27"/>
      <c r="L15" s="25"/>
      <c r="M15" s="26"/>
      <c r="N15" s="24"/>
      <c r="O15" s="42"/>
      <c r="P15" s="32"/>
      <c r="Q15" s="24"/>
      <c r="R15" s="25"/>
      <c r="S15" s="25"/>
      <c r="T15" s="25"/>
      <c r="U15" s="25"/>
      <c r="V15" s="26"/>
      <c r="W15" s="33"/>
      <c r="X15" s="33"/>
    </row>
    <row r="16" spans="1:24" hidden="1" x14ac:dyDescent="0.25">
      <c r="A16" s="12">
        <v>2008</v>
      </c>
      <c r="B16" s="24"/>
      <c r="C16" s="25"/>
      <c r="D16" s="25"/>
      <c r="E16" s="26"/>
      <c r="F16" s="24"/>
      <c r="G16" s="25"/>
      <c r="H16" s="25"/>
      <c r="I16" s="25"/>
      <c r="J16" s="25"/>
      <c r="K16" s="27"/>
      <c r="L16" s="25"/>
      <c r="M16" s="26"/>
      <c r="N16" s="24"/>
      <c r="O16" s="42"/>
      <c r="P16" s="32"/>
      <c r="Q16" s="24"/>
      <c r="R16" s="25"/>
      <c r="S16" s="25"/>
      <c r="T16" s="25"/>
      <c r="U16" s="25"/>
      <c r="V16" s="26"/>
      <c r="W16" s="33"/>
      <c r="X16" s="33"/>
    </row>
    <row r="17" spans="1:24" hidden="1" x14ac:dyDescent="0.25">
      <c r="A17" s="12">
        <v>2009</v>
      </c>
      <c r="B17" s="24"/>
      <c r="C17" s="25"/>
      <c r="D17" s="25"/>
      <c r="E17" s="26"/>
      <c r="F17" s="24"/>
      <c r="G17" s="25"/>
      <c r="H17" s="25"/>
      <c r="I17" s="25"/>
      <c r="J17" s="25"/>
      <c r="K17" s="27"/>
      <c r="L17" s="25"/>
      <c r="M17" s="26"/>
      <c r="N17" s="24"/>
      <c r="O17" s="42"/>
      <c r="P17" s="32"/>
      <c r="Q17" s="24"/>
      <c r="R17" s="25"/>
      <c r="S17" s="25"/>
      <c r="T17" s="25"/>
      <c r="U17" s="25"/>
      <c r="V17" s="26"/>
      <c r="W17" s="33"/>
      <c r="X17" s="33"/>
    </row>
    <row r="18" spans="1:24" ht="15.75" thickTop="1" x14ac:dyDescent="0.25">
      <c r="A18" s="12">
        <v>2010</v>
      </c>
      <c r="B18" s="24"/>
      <c r="C18" s="25"/>
      <c r="D18" s="25"/>
      <c r="E18" s="26"/>
      <c r="F18" s="24"/>
      <c r="G18" s="25"/>
      <c r="H18" s="25"/>
      <c r="I18" s="25">
        <f>'[6]elevacion 2010'!$R$8</f>
        <v>3.334552024786404</v>
      </c>
      <c r="J18" s="25"/>
      <c r="K18" s="25"/>
      <c r="L18" s="25"/>
      <c r="M18" s="26">
        <f t="shared" ref="M18" si="0">SUM(F18:L18)</f>
        <v>3.334552024786404</v>
      </c>
      <c r="N18" s="24"/>
      <c r="O18" s="25"/>
      <c r="P18" s="26">
        <f t="shared" ref="P18" si="1">SUM(N18:O18)</f>
        <v>0</v>
      </c>
      <c r="Q18" s="24"/>
      <c r="R18" s="25"/>
      <c r="S18" s="25"/>
      <c r="T18" s="25"/>
      <c r="U18" s="25"/>
      <c r="V18" s="26">
        <f t="shared" ref="V18" si="2">SUM(Q18:U18)</f>
        <v>0</v>
      </c>
      <c r="W18" s="33">
        <f>'[6]elevacion 2010'!$R$7</f>
        <v>1027.3034343245804</v>
      </c>
      <c r="X18" s="33">
        <f t="shared" ref="X18" si="3">SUM(E18,M18,P18,V18,W18)</f>
        <v>1030.6379863493669</v>
      </c>
    </row>
    <row r="19" spans="1:24" ht="15.75" thickBot="1" x14ac:dyDescent="0.3">
      <c r="A19" s="13">
        <v>2011</v>
      </c>
      <c r="B19" s="43"/>
      <c r="C19" s="44"/>
      <c r="D19" s="44"/>
      <c r="E19" s="35"/>
      <c r="F19" s="52"/>
      <c r="G19" s="44"/>
      <c r="H19" s="53"/>
      <c r="I19" s="25">
        <f>'[6]elevacion al total 2011'!$R$8</f>
        <v>2.223544936855149</v>
      </c>
      <c r="J19" s="44"/>
      <c r="K19" s="44"/>
      <c r="L19" s="44"/>
      <c r="M19" s="35">
        <f>SUM(F19:L19)</f>
        <v>2.223544936855149</v>
      </c>
      <c r="N19" s="43"/>
      <c r="O19" s="44"/>
      <c r="P19" s="35">
        <f>SUM(N19:O19)</f>
        <v>0</v>
      </c>
      <c r="Q19" s="24"/>
      <c r="R19" s="25"/>
      <c r="S19" s="49"/>
      <c r="T19" s="44"/>
      <c r="U19" s="44"/>
      <c r="V19" s="35">
        <f>SUM(Q19:U19)</f>
        <v>0</v>
      </c>
      <c r="W19" s="43">
        <f>'[6]elevacion al total 2011'!$R$7</f>
        <v>1007.6656171899926</v>
      </c>
      <c r="X19" s="45">
        <f>SUM(E19,M19,P19,V19,W19)</f>
        <v>1009.8891621268479</v>
      </c>
    </row>
    <row r="20" spans="1:24" ht="15.75" thickTop="1" x14ac:dyDescent="0.25"/>
  </sheetData>
  <mergeCells count="7">
    <mergeCell ref="B4:X4"/>
    <mergeCell ref="B6:E6"/>
    <mergeCell ref="F6:M6"/>
    <mergeCell ref="N6:P6"/>
    <mergeCell ref="Q6:V6"/>
    <mergeCell ref="W6:W7"/>
    <mergeCell ref="X6:X7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workbookViewId="0">
      <selection activeCell="A17" sqref="A8:XFD17"/>
    </sheetView>
  </sheetViews>
  <sheetFormatPr baseColWidth="10" defaultRowHeight="15" x14ac:dyDescent="0.25"/>
  <sheetData>
    <row r="1" spans="1:24" ht="15.75" x14ac:dyDescent="0.3">
      <c r="A1" s="1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54" t="s">
        <v>28</v>
      </c>
    </row>
    <row r="2" spans="1:24" ht="15.75" x14ac:dyDescent="0.3">
      <c r="A2" s="1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54" t="s">
        <v>29</v>
      </c>
    </row>
    <row r="3" spans="1:24" ht="15.75" x14ac:dyDescent="0.3">
      <c r="A3" s="1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55">
        <f ca="1">NOW()</f>
        <v>41703.549740509261</v>
      </c>
    </row>
    <row r="4" spans="1:24" ht="15.75" x14ac:dyDescent="0.3">
      <c r="A4" s="11"/>
      <c r="B4" s="96" t="s">
        <v>26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</row>
    <row r="5" spans="1:24" ht="15.75" x14ac:dyDescent="0.3">
      <c r="A5" s="1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.75" thickBot="1" x14ac:dyDescent="0.3">
      <c r="A6" s="11"/>
      <c r="B6" s="97" t="s">
        <v>3</v>
      </c>
      <c r="C6" s="98"/>
      <c r="D6" s="98"/>
      <c r="E6" s="99"/>
      <c r="F6" s="97" t="s">
        <v>4</v>
      </c>
      <c r="G6" s="98"/>
      <c r="H6" s="98"/>
      <c r="I6" s="98"/>
      <c r="J6" s="98"/>
      <c r="K6" s="98"/>
      <c r="L6" s="98"/>
      <c r="M6" s="99"/>
      <c r="N6" s="97" t="s">
        <v>5</v>
      </c>
      <c r="O6" s="98"/>
      <c r="P6" s="99"/>
      <c r="Q6" s="100" t="s">
        <v>6</v>
      </c>
      <c r="R6" s="101"/>
      <c r="S6" s="101"/>
      <c r="T6" s="101"/>
      <c r="U6" s="101"/>
      <c r="V6" s="102"/>
      <c r="W6" s="103" t="s">
        <v>7</v>
      </c>
      <c r="X6" s="105" t="s">
        <v>8</v>
      </c>
    </row>
    <row r="7" spans="1:24" ht="37.5" thickTop="1" thickBot="1" x14ac:dyDescent="0.3">
      <c r="A7" s="56" t="s">
        <v>22</v>
      </c>
      <c r="B7" s="3" t="s">
        <v>9</v>
      </c>
      <c r="C7" s="4" t="s">
        <v>10</v>
      </c>
      <c r="D7" s="4" t="s">
        <v>11</v>
      </c>
      <c r="E7" s="5" t="s">
        <v>8</v>
      </c>
      <c r="F7" s="6" t="s">
        <v>12</v>
      </c>
      <c r="G7" s="7" t="s">
        <v>13</v>
      </c>
      <c r="H7" s="7" t="s">
        <v>14</v>
      </c>
      <c r="I7" s="4" t="s">
        <v>15</v>
      </c>
      <c r="J7" s="4" t="s">
        <v>16</v>
      </c>
      <c r="K7" s="4" t="s">
        <v>10</v>
      </c>
      <c r="L7" s="4" t="s">
        <v>17</v>
      </c>
      <c r="M7" s="5" t="s">
        <v>8</v>
      </c>
      <c r="N7" s="3" t="s">
        <v>18</v>
      </c>
      <c r="O7" s="7" t="s">
        <v>19</v>
      </c>
      <c r="P7" s="5" t="s">
        <v>8</v>
      </c>
      <c r="Q7" s="8" t="s">
        <v>0</v>
      </c>
      <c r="R7" s="9" t="s">
        <v>1</v>
      </c>
      <c r="S7" s="9" t="s">
        <v>2</v>
      </c>
      <c r="T7" s="9" t="s">
        <v>20</v>
      </c>
      <c r="U7" s="9" t="s">
        <v>21</v>
      </c>
      <c r="V7" s="10" t="s">
        <v>8</v>
      </c>
      <c r="W7" s="104"/>
      <c r="X7" s="106"/>
    </row>
    <row r="8" spans="1:24" ht="15.75" hidden="1" thickTop="1" x14ac:dyDescent="0.25">
      <c r="A8" s="36">
        <v>2000</v>
      </c>
      <c r="B8" s="14"/>
      <c r="C8" s="15"/>
      <c r="D8" s="15"/>
      <c r="E8" s="16"/>
      <c r="F8" s="14"/>
      <c r="G8" s="15"/>
      <c r="H8" s="15"/>
      <c r="I8" s="15"/>
      <c r="J8" s="15"/>
      <c r="K8" s="17"/>
      <c r="L8" s="15"/>
      <c r="M8" s="16"/>
      <c r="N8" s="14"/>
      <c r="O8" s="41"/>
      <c r="P8" s="22"/>
      <c r="Q8" s="14"/>
      <c r="R8" s="15"/>
      <c r="S8" s="15"/>
      <c r="T8" s="15"/>
      <c r="U8" s="15"/>
      <c r="V8" s="16"/>
      <c r="W8" s="23"/>
      <c r="X8" s="23"/>
    </row>
    <row r="9" spans="1:24" hidden="1" x14ac:dyDescent="0.25">
      <c r="A9" s="12">
        <v>2001</v>
      </c>
      <c r="B9" s="24"/>
      <c r="C9" s="25"/>
      <c r="D9" s="25"/>
      <c r="E9" s="26"/>
      <c r="F9" s="24"/>
      <c r="G9" s="25"/>
      <c r="H9" s="25"/>
      <c r="I9" s="25"/>
      <c r="J9" s="25"/>
      <c r="K9" s="27"/>
      <c r="L9" s="25"/>
      <c r="M9" s="26"/>
      <c r="N9" s="24"/>
      <c r="O9" s="42"/>
      <c r="P9" s="32"/>
      <c r="Q9" s="24"/>
      <c r="R9" s="25"/>
      <c r="S9" s="25"/>
      <c r="T9" s="25"/>
      <c r="U9" s="25"/>
      <c r="V9" s="26"/>
      <c r="W9" s="33"/>
      <c r="X9" s="33"/>
    </row>
    <row r="10" spans="1:24" hidden="1" x14ac:dyDescent="0.25">
      <c r="A10" s="12">
        <v>2002</v>
      </c>
      <c r="B10" s="24"/>
      <c r="C10" s="25"/>
      <c r="D10" s="25"/>
      <c r="E10" s="26"/>
      <c r="F10" s="24"/>
      <c r="G10" s="25"/>
      <c r="H10" s="25"/>
      <c r="I10" s="25"/>
      <c r="J10" s="25"/>
      <c r="K10" s="27"/>
      <c r="L10" s="25"/>
      <c r="M10" s="26"/>
      <c r="N10" s="24"/>
      <c r="O10" s="42"/>
      <c r="P10" s="32"/>
      <c r="Q10" s="24"/>
      <c r="R10" s="25"/>
      <c r="S10" s="25"/>
      <c r="T10" s="25"/>
      <c r="U10" s="25"/>
      <c r="V10" s="26"/>
      <c r="W10" s="33"/>
      <c r="X10" s="33"/>
    </row>
    <row r="11" spans="1:24" hidden="1" x14ac:dyDescent="0.25">
      <c r="A11" s="12">
        <v>2003</v>
      </c>
      <c r="B11" s="24"/>
      <c r="C11" s="25"/>
      <c r="D11" s="25"/>
      <c r="E11" s="26"/>
      <c r="F11" s="24"/>
      <c r="G11" s="25"/>
      <c r="H11" s="25"/>
      <c r="I11" s="25"/>
      <c r="J11" s="25"/>
      <c r="K11" s="27"/>
      <c r="L11" s="25"/>
      <c r="M11" s="26"/>
      <c r="N11" s="24"/>
      <c r="O11" s="42"/>
      <c r="P11" s="32"/>
      <c r="Q11" s="24"/>
      <c r="R11" s="25"/>
      <c r="S11" s="25"/>
      <c r="T11" s="25"/>
      <c r="U11" s="25"/>
      <c r="V11" s="26"/>
      <c r="W11" s="33"/>
      <c r="X11" s="33"/>
    </row>
    <row r="12" spans="1:24" hidden="1" x14ac:dyDescent="0.25">
      <c r="A12" s="12">
        <v>2004</v>
      </c>
      <c r="B12" s="24"/>
      <c r="C12" s="25"/>
      <c r="D12" s="25"/>
      <c r="E12" s="26"/>
      <c r="F12" s="24"/>
      <c r="G12" s="25"/>
      <c r="H12" s="25"/>
      <c r="I12" s="25"/>
      <c r="J12" s="25"/>
      <c r="K12" s="27"/>
      <c r="L12" s="25"/>
      <c r="M12" s="26"/>
      <c r="N12" s="24"/>
      <c r="O12" s="42"/>
      <c r="P12" s="32"/>
      <c r="Q12" s="24"/>
      <c r="R12" s="25"/>
      <c r="S12" s="25"/>
      <c r="T12" s="25"/>
      <c r="U12" s="25"/>
      <c r="V12" s="26"/>
      <c r="W12" s="33"/>
      <c r="X12" s="33"/>
    </row>
    <row r="13" spans="1:24" hidden="1" x14ac:dyDescent="0.25">
      <c r="A13" s="12">
        <v>2005</v>
      </c>
      <c r="B13" s="24"/>
      <c r="C13" s="25"/>
      <c r="D13" s="25"/>
      <c r="E13" s="26"/>
      <c r="F13" s="24"/>
      <c r="G13" s="25"/>
      <c r="H13" s="25"/>
      <c r="I13" s="25"/>
      <c r="J13" s="25"/>
      <c r="K13" s="27"/>
      <c r="L13" s="25"/>
      <c r="M13" s="26"/>
      <c r="N13" s="24"/>
      <c r="O13" s="42"/>
      <c r="P13" s="32"/>
      <c r="Q13" s="24"/>
      <c r="R13" s="25"/>
      <c r="S13" s="25"/>
      <c r="T13" s="25"/>
      <c r="U13" s="25"/>
      <c r="V13" s="26"/>
      <c r="W13" s="33"/>
      <c r="X13" s="33"/>
    </row>
    <row r="14" spans="1:24" hidden="1" x14ac:dyDescent="0.25">
      <c r="A14" s="12">
        <v>2006</v>
      </c>
      <c r="B14" s="24"/>
      <c r="C14" s="25"/>
      <c r="D14" s="25"/>
      <c r="E14" s="26"/>
      <c r="F14" s="24"/>
      <c r="G14" s="25"/>
      <c r="H14" s="25"/>
      <c r="I14" s="25"/>
      <c r="J14" s="25"/>
      <c r="K14" s="27"/>
      <c r="L14" s="25"/>
      <c r="M14" s="26"/>
      <c r="N14" s="24"/>
      <c r="O14" s="42"/>
      <c r="P14" s="32"/>
      <c r="Q14" s="24"/>
      <c r="R14" s="25"/>
      <c r="S14" s="25"/>
      <c r="T14" s="25"/>
      <c r="U14" s="25"/>
      <c r="V14" s="26"/>
      <c r="W14" s="33"/>
      <c r="X14" s="33"/>
    </row>
    <row r="15" spans="1:24" hidden="1" x14ac:dyDescent="0.25">
      <c r="A15" s="12">
        <v>2007</v>
      </c>
      <c r="B15" s="24"/>
      <c r="C15" s="25"/>
      <c r="D15" s="25"/>
      <c r="E15" s="26"/>
      <c r="F15" s="24"/>
      <c r="G15" s="25"/>
      <c r="H15" s="25"/>
      <c r="I15" s="25"/>
      <c r="J15" s="25"/>
      <c r="K15" s="27"/>
      <c r="L15" s="25"/>
      <c r="M15" s="26"/>
      <c r="N15" s="24"/>
      <c r="O15" s="42"/>
      <c r="P15" s="32"/>
      <c r="Q15" s="24"/>
      <c r="R15" s="25"/>
      <c r="S15" s="25"/>
      <c r="T15" s="25"/>
      <c r="U15" s="25"/>
      <c r="V15" s="26"/>
      <c r="W15" s="33"/>
      <c r="X15" s="33"/>
    </row>
    <row r="16" spans="1:24" hidden="1" x14ac:dyDescent="0.25">
      <c r="A16" s="12">
        <v>2008</v>
      </c>
      <c r="B16" s="24"/>
      <c r="C16" s="25"/>
      <c r="D16" s="25"/>
      <c r="E16" s="26"/>
      <c r="F16" s="24"/>
      <c r="G16" s="25"/>
      <c r="H16" s="25"/>
      <c r="I16" s="25"/>
      <c r="J16" s="25"/>
      <c r="K16" s="27"/>
      <c r="L16" s="25"/>
      <c r="M16" s="26"/>
      <c r="N16" s="24"/>
      <c r="O16" s="42"/>
      <c r="P16" s="32"/>
      <c r="Q16" s="24"/>
      <c r="R16" s="25"/>
      <c r="S16" s="25"/>
      <c r="T16" s="25"/>
      <c r="U16" s="25"/>
      <c r="V16" s="26"/>
      <c r="W16" s="33"/>
      <c r="X16" s="33"/>
    </row>
    <row r="17" spans="1:24" hidden="1" x14ac:dyDescent="0.25">
      <c r="A17" s="12">
        <v>2009</v>
      </c>
      <c r="B17" s="24"/>
      <c r="C17" s="25"/>
      <c r="D17" s="25"/>
      <c r="E17" s="26"/>
      <c r="F17" s="24"/>
      <c r="G17" s="25"/>
      <c r="H17" s="25"/>
      <c r="I17" s="25"/>
      <c r="J17" s="25"/>
      <c r="K17" s="27"/>
      <c r="L17" s="25"/>
      <c r="M17" s="26"/>
      <c r="N17" s="24"/>
      <c r="O17" s="42"/>
      <c r="P17" s="32"/>
      <c r="Q17" s="24"/>
      <c r="R17" s="25"/>
      <c r="S17" s="25"/>
      <c r="T17" s="25"/>
      <c r="U17" s="25"/>
      <c r="V17" s="26"/>
      <c r="W17" s="33"/>
      <c r="X17" s="33"/>
    </row>
    <row r="18" spans="1:24" ht="15.75" thickTop="1" x14ac:dyDescent="0.25">
      <c r="A18" s="12">
        <v>2010</v>
      </c>
      <c r="B18" s="24"/>
      <c r="C18" s="25"/>
      <c r="D18" s="25"/>
      <c r="E18" s="26"/>
      <c r="F18" s="24">
        <f>'[7]2010'!$I$39</f>
        <v>65.830492030974455</v>
      </c>
      <c r="G18" s="25"/>
      <c r="H18" s="25"/>
      <c r="I18" s="25">
        <f>'[7]2010'!$G$39</f>
        <v>183.84091452391294</v>
      </c>
      <c r="J18" s="25"/>
      <c r="K18" s="25"/>
      <c r="L18" s="25"/>
      <c r="M18" s="26">
        <f t="shared" ref="M18" si="0">SUM(F18:L18)</f>
        <v>249.6714065548874</v>
      </c>
      <c r="N18" s="24">
        <f>'[7]2010'!$F$39</f>
        <v>182.96623896532498</v>
      </c>
      <c r="O18" s="25">
        <f>'[7]2010'!$H$39</f>
        <v>5.4854137660161699</v>
      </c>
      <c r="P18" s="26">
        <f t="shared" ref="P18" si="1">SUM(N18:O18)</f>
        <v>188.45165273134114</v>
      </c>
      <c r="Q18" s="24">
        <f>'[8]2010'!$F$8*0.8</f>
        <v>9.710259040654325</v>
      </c>
      <c r="R18" s="25">
        <f>'[8]2010'!$C$8*0.8</f>
        <v>0.3266</v>
      </c>
      <c r="S18" s="25">
        <f>'[8]2010'!$D$8*0.8</f>
        <v>0.39829243613843646</v>
      </c>
      <c r="T18" s="25"/>
      <c r="U18" s="25"/>
      <c r="V18" s="26">
        <f t="shared" ref="V18" si="2">SUM(Q18:U18)</f>
        <v>10.435151476792761</v>
      </c>
      <c r="W18" s="33">
        <f>'[7]2010'!$E$39</f>
        <v>556.04892120847467</v>
      </c>
      <c r="X18" s="33">
        <f t="shared" ref="X18" si="3">SUM(E18,M18,P18,V18,W18)</f>
        <v>1004.6071319714961</v>
      </c>
    </row>
    <row r="19" spans="1:24" ht="15.75" thickBot="1" x14ac:dyDescent="0.3">
      <c r="A19" s="13">
        <v>2011</v>
      </c>
      <c r="B19" s="43"/>
      <c r="C19" s="44"/>
      <c r="D19" s="44"/>
      <c r="E19" s="35"/>
      <c r="F19" s="52">
        <f>'[7]2011'!$I$38</f>
        <v>65.895222408018853</v>
      </c>
      <c r="G19" s="44"/>
      <c r="H19" s="53"/>
      <c r="I19" s="25">
        <f>'[7]2011'!$G$38</f>
        <v>171.59783529387934</v>
      </c>
      <c r="J19" s="44"/>
      <c r="K19" s="44"/>
      <c r="L19" s="44"/>
      <c r="M19" s="35">
        <f>SUM(F19:L19)</f>
        <v>237.49305770189818</v>
      </c>
      <c r="N19" s="43">
        <f>'[7]2011'!$G$38</f>
        <v>171.59783529387934</v>
      </c>
      <c r="O19" s="44">
        <f>'[7]2011'!$H$38</f>
        <v>5.8553602466848798</v>
      </c>
      <c r="P19" s="35">
        <f>SUM(N19:O19)</f>
        <v>177.45319554056422</v>
      </c>
      <c r="Q19" s="24">
        <f>'[8]2011'!$F$8*0.8</f>
        <v>9.8445668630165812</v>
      </c>
      <c r="R19" s="25">
        <f>'[8]2011'!$C$8*0.8</f>
        <v>0.35100130088725551</v>
      </c>
      <c r="S19" s="49">
        <f>'[8]2011'!$D$8*0.8</f>
        <v>0.87649470723245371</v>
      </c>
      <c r="T19" s="44"/>
      <c r="U19" s="44"/>
      <c r="V19" s="35">
        <f>SUM(Q19:U19)</f>
        <v>11.072062871136289</v>
      </c>
      <c r="W19" s="43">
        <f>'[7]2011'!$E$38</f>
        <v>558.62460066870983</v>
      </c>
      <c r="X19" s="45">
        <f>SUM(E19,M19,P19,V19,W19)</f>
        <v>984.64291678230848</v>
      </c>
    </row>
    <row r="20" spans="1:24" ht="15.75" thickTop="1" x14ac:dyDescent="0.25"/>
  </sheetData>
  <mergeCells count="7">
    <mergeCell ref="B4:X4"/>
    <mergeCell ref="B6:E6"/>
    <mergeCell ref="F6:M6"/>
    <mergeCell ref="N6:P6"/>
    <mergeCell ref="Q6:V6"/>
    <mergeCell ref="W6:W7"/>
    <mergeCell ref="X6:X7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workbookViewId="0">
      <selection activeCell="A14" sqref="A8:XFD14"/>
    </sheetView>
  </sheetViews>
  <sheetFormatPr baseColWidth="10" defaultRowHeight="15" x14ac:dyDescent="0.25"/>
  <sheetData>
    <row r="1" spans="1:24" ht="15.75" x14ac:dyDescent="0.3">
      <c r="A1" s="1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54" t="s">
        <v>28</v>
      </c>
    </row>
    <row r="2" spans="1:24" ht="15.75" x14ac:dyDescent="0.3">
      <c r="A2" s="1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54" t="s">
        <v>29</v>
      </c>
    </row>
    <row r="3" spans="1:24" ht="15.75" x14ac:dyDescent="0.3">
      <c r="A3" s="1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55">
        <f ca="1">NOW()</f>
        <v>41703.549740509261</v>
      </c>
    </row>
    <row r="4" spans="1:24" ht="15.75" x14ac:dyDescent="0.3">
      <c r="A4" s="11"/>
      <c r="B4" s="96" t="s">
        <v>27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</row>
    <row r="5" spans="1:24" ht="15.75" x14ac:dyDescent="0.3">
      <c r="A5" s="1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.75" thickBot="1" x14ac:dyDescent="0.3">
      <c r="A6" s="11"/>
      <c r="B6" s="97" t="s">
        <v>3</v>
      </c>
      <c r="C6" s="98"/>
      <c r="D6" s="98"/>
      <c r="E6" s="99"/>
      <c r="F6" s="97" t="s">
        <v>4</v>
      </c>
      <c r="G6" s="98"/>
      <c r="H6" s="98"/>
      <c r="I6" s="98"/>
      <c r="J6" s="98"/>
      <c r="K6" s="98"/>
      <c r="L6" s="98"/>
      <c r="M6" s="99"/>
      <c r="N6" s="97" t="s">
        <v>5</v>
      </c>
      <c r="O6" s="98"/>
      <c r="P6" s="99"/>
      <c r="Q6" s="100" t="s">
        <v>6</v>
      </c>
      <c r="R6" s="101"/>
      <c r="S6" s="101"/>
      <c r="T6" s="101"/>
      <c r="U6" s="101"/>
      <c r="V6" s="102"/>
      <c r="W6" s="103" t="s">
        <v>7</v>
      </c>
      <c r="X6" s="105" t="s">
        <v>8</v>
      </c>
    </row>
    <row r="7" spans="1:24" ht="37.5" thickTop="1" thickBot="1" x14ac:dyDescent="0.3">
      <c r="A7" s="56" t="s">
        <v>22</v>
      </c>
      <c r="B7" s="3" t="s">
        <v>9</v>
      </c>
      <c r="C7" s="4" t="s">
        <v>10</v>
      </c>
      <c r="D7" s="4" t="s">
        <v>11</v>
      </c>
      <c r="E7" s="5" t="s">
        <v>8</v>
      </c>
      <c r="F7" s="6" t="s">
        <v>12</v>
      </c>
      <c r="G7" s="7" t="s">
        <v>13</v>
      </c>
      <c r="H7" s="7" t="s">
        <v>14</v>
      </c>
      <c r="I7" s="4" t="s">
        <v>15</v>
      </c>
      <c r="J7" s="4" t="s">
        <v>16</v>
      </c>
      <c r="K7" s="4" t="s">
        <v>10</v>
      </c>
      <c r="L7" s="4" t="s">
        <v>17</v>
      </c>
      <c r="M7" s="5" t="s">
        <v>8</v>
      </c>
      <c r="N7" s="3" t="s">
        <v>18</v>
      </c>
      <c r="O7" s="7" t="s">
        <v>19</v>
      </c>
      <c r="P7" s="5" t="s">
        <v>8</v>
      </c>
      <c r="Q7" s="8" t="s">
        <v>0</v>
      </c>
      <c r="R7" s="9" t="s">
        <v>1</v>
      </c>
      <c r="S7" s="9" t="s">
        <v>2</v>
      </c>
      <c r="T7" s="9" t="s">
        <v>20</v>
      </c>
      <c r="U7" s="9" t="s">
        <v>21</v>
      </c>
      <c r="V7" s="10" t="s">
        <v>8</v>
      </c>
      <c r="W7" s="104"/>
      <c r="X7" s="106"/>
    </row>
    <row r="8" spans="1:24" ht="15.75" hidden="1" thickTop="1" x14ac:dyDescent="0.25">
      <c r="A8" s="36">
        <v>2000</v>
      </c>
      <c r="B8" s="14"/>
      <c r="C8" s="15"/>
      <c r="D8" s="15"/>
      <c r="E8" s="16"/>
      <c r="F8" s="14"/>
      <c r="G8" s="15"/>
      <c r="H8" s="15"/>
      <c r="I8" s="15"/>
      <c r="J8" s="15"/>
      <c r="K8" s="17"/>
      <c r="L8" s="15"/>
      <c r="M8" s="16"/>
      <c r="N8" s="14"/>
      <c r="O8" s="41"/>
      <c r="P8" s="22"/>
      <c r="Q8" s="14"/>
      <c r="R8" s="15"/>
      <c r="S8" s="15"/>
      <c r="T8" s="15"/>
      <c r="U8" s="15"/>
      <c r="V8" s="16"/>
      <c r="W8" s="23"/>
      <c r="X8" s="23"/>
    </row>
    <row r="9" spans="1:24" hidden="1" x14ac:dyDescent="0.25">
      <c r="A9" s="12">
        <v>2001</v>
      </c>
      <c r="B9" s="24"/>
      <c r="C9" s="25"/>
      <c r="D9" s="25"/>
      <c r="E9" s="26"/>
      <c r="F9" s="24"/>
      <c r="G9" s="25"/>
      <c r="H9" s="25"/>
      <c r="I9" s="25"/>
      <c r="J9" s="25"/>
      <c r="K9" s="27"/>
      <c r="L9" s="25"/>
      <c r="M9" s="26"/>
      <c r="N9" s="24"/>
      <c r="O9" s="42"/>
      <c r="P9" s="32"/>
      <c r="Q9" s="24"/>
      <c r="R9" s="25"/>
      <c r="S9" s="25"/>
      <c r="T9" s="25"/>
      <c r="U9" s="25"/>
      <c r="V9" s="26"/>
      <c r="W9" s="33"/>
      <c r="X9" s="33"/>
    </row>
    <row r="10" spans="1:24" hidden="1" x14ac:dyDescent="0.25">
      <c r="A10" s="12">
        <v>2002</v>
      </c>
      <c r="B10" s="24"/>
      <c r="C10" s="25"/>
      <c r="D10" s="25"/>
      <c r="E10" s="26"/>
      <c r="F10" s="24"/>
      <c r="G10" s="25"/>
      <c r="H10" s="25"/>
      <c r="I10" s="25"/>
      <c r="J10" s="25"/>
      <c r="K10" s="27"/>
      <c r="L10" s="25"/>
      <c r="M10" s="26"/>
      <c r="N10" s="24"/>
      <c r="O10" s="42"/>
      <c r="P10" s="32"/>
      <c r="Q10" s="24"/>
      <c r="R10" s="25"/>
      <c r="S10" s="25"/>
      <c r="T10" s="25"/>
      <c r="U10" s="25"/>
      <c r="V10" s="26"/>
      <c r="W10" s="33"/>
      <c r="X10" s="33"/>
    </row>
    <row r="11" spans="1:24" hidden="1" x14ac:dyDescent="0.25">
      <c r="A11" s="12">
        <v>2003</v>
      </c>
      <c r="B11" s="24"/>
      <c r="C11" s="25"/>
      <c r="D11" s="25"/>
      <c r="E11" s="26"/>
      <c r="F11" s="24"/>
      <c r="G11" s="25"/>
      <c r="H11" s="25"/>
      <c r="I11" s="25"/>
      <c r="J11" s="25"/>
      <c r="K11" s="27"/>
      <c r="L11" s="25"/>
      <c r="M11" s="26"/>
      <c r="N11" s="24"/>
      <c r="O11" s="42"/>
      <c r="P11" s="32"/>
      <c r="Q11" s="24"/>
      <c r="R11" s="25"/>
      <c r="S11" s="25"/>
      <c r="T11" s="25"/>
      <c r="U11" s="25"/>
      <c r="V11" s="26"/>
      <c r="W11" s="33"/>
      <c r="X11" s="33"/>
    </row>
    <row r="12" spans="1:24" hidden="1" x14ac:dyDescent="0.25">
      <c r="A12" s="12">
        <v>2004</v>
      </c>
      <c r="B12" s="24"/>
      <c r="C12" s="25"/>
      <c r="D12" s="25"/>
      <c r="E12" s="26"/>
      <c r="F12" s="24"/>
      <c r="G12" s="25"/>
      <c r="H12" s="25"/>
      <c r="I12" s="25"/>
      <c r="J12" s="25"/>
      <c r="K12" s="27"/>
      <c r="L12" s="25"/>
      <c r="M12" s="26"/>
      <c r="N12" s="24"/>
      <c r="O12" s="42"/>
      <c r="P12" s="32"/>
      <c r="Q12" s="24"/>
      <c r="R12" s="25"/>
      <c r="S12" s="25"/>
      <c r="T12" s="25"/>
      <c r="U12" s="25"/>
      <c r="V12" s="26"/>
      <c r="W12" s="33"/>
      <c r="X12" s="33"/>
    </row>
    <row r="13" spans="1:24" hidden="1" x14ac:dyDescent="0.25">
      <c r="A13" s="12">
        <v>2005</v>
      </c>
      <c r="B13" s="24"/>
      <c r="C13" s="25"/>
      <c r="D13" s="25"/>
      <c r="E13" s="26"/>
      <c r="F13" s="24"/>
      <c r="G13" s="25"/>
      <c r="H13" s="25"/>
      <c r="I13" s="25"/>
      <c r="J13" s="25"/>
      <c r="K13" s="27"/>
      <c r="L13" s="25"/>
      <c r="M13" s="26"/>
      <c r="N13" s="24"/>
      <c r="O13" s="42"/>
      <c r="P13" s="32"/>
      <c r="Q13" s="24"/>
      <c r="R13" s="25"/>
      <c r="S13" s="25"/>
      <c r="T13" s="25"/>
      <c r="U13" s="25"/>
      <c r="V13" s="26"/>
      <c r="W13" s="33"/>
      <c r="X13" s="33"/>
    </row>
    <row r="14" spans="1:24" hidden="1" x14ac:dyDescent="0.25">
      <c r="A14" s="12">
        <v>2006</v>
      </c>
      <c r="B14" s="24"/>
      <c r="C14" s="25"/>
      <c r="D14" s="25"/>
      <c r="E14" s="26"/>
      <c r="F14" s="24"/>
      <c r="G14" s="25"/>
      <c r="H14" s="25"/>
      <c r="I14" s="25"/>
      <c r="J14" s="25"/>
      <c r="K14" s="27"/>
      <c r="L14" s="25"/>
      <c r="M14" s="26"/>
      <c r="N14" s="24"/>
      <c r="O14" s="42"/>
      <c r="P14" s="32"/>
      <c r="Q14" s="24"/>
      <c r="R14" s="25"/>
      <c r="S14" s="25"/>
      <c r="T14" s="25"/>
      <c r="U14" s="25"/>
      <c r="V14" s="26"/>
      <c r="W14" s="33"/>
      <c r="X14" s="33"/>
    </row>
    <row r="15" spans="1:24" ht="15.75" thickTop="1" x14ac:dyDescent="0.25">
      <c r="A15" s="12">
        <v>2007</v>
      </c>
      <c r="B15" s="24">
        <f>[5]Hospitales!D7</f>
        <v>0.60401082642343229</v>
      </c>
      <c r="C15" s="25"/>
      <c r="D15" s="25"/>
      <c r="E15" s="26">
        <f>SUM(B15:C15)</f>
        <v>0.60401082642343229</v>
      </c>
      <c r="F15" s="24">
        <f>[5]Hospitales!F7+[5]Hospitales!G7</f>
        <v>3.2257752913653635</v>
      </c>
      <c r="G15" s="25"/>
      <c r="H15" s="25"/>
      <c r="I15" s="25">
        <f>[5]Hospitales!E7</f>
        <v>64.517394971732926</v>
      </c>
      <c r="J15" s="25"/>
      <c r="K15" s="27"/>
      <c r="L15" s="25"/>
      <c r="M15" s="26">
        <f>SUM(F15:L15)</f>
        <v>67.743170263098293</v>
      </c>
      <c r="N15" s="24">
        <f>[5]Hospitales!J7</f>
        <v>201.72321877479914</v>
      </c>
      <c r="O15" s="42">
        <f>[5]Hospitales!I7</f>
        <v>3.2007064139286956</v>
      </c>
      <c r="P15" s="32">
        <f>SUM(N15:O15)</f>
        <v>204.92392518872782</v>
      </c>
      <c r="Q15" s="24">
        <f>[5]Hospitales!M7</f>
        <v>2.3597690277494623</v>
      </c>
      <c r="R15" s="25"/>
      <c r="S15" s="25">
        <f>[5]Hospitales!O7</f>
        <v>0.20112469400099992</v>
      </c>
      <c r="T15" s="25"/>
      <c r="U15" s="25"/>
      <c r="V15" s="26">
        <f>SUM(Q15:T15)</f>
        <v>2.5608937217504621</v>
      </c>
      <c r="W15" s="33">
        <f>[5]Hospitales!L7</f>
        <v>282.01400000000001</v>
      </c>
      <c r="X15" s="33">
        <f>SUM(E15,M15,P15,V15,W15)</f>
        <v>557.846</v>
      </c>
    </row>
    <row r="16" spans="1:24" x14ac:dyDescent="0.25">
      <c r="A16" s="12">
        <v>2008</v>
      </c>
      <c r="B16" s="24">
        <f>[5]Hospitales!D8</f>
        <v>0.63430859388476601</v>
      </c>
      <c r="C16" s="25"/>
      <c r="D16" s="25"/>
      <c r="E16" s="26">
        <f t="shared" ref="E16:E19" si="0">SUM(B16:C16)</f>
        <v>0.63430859388476601</v>
      </c>
      <c r="F16" s="24">
        <f>[5]Hospitales!F8+[5]Hospitales!G8</f>
        <v>3.3875833010644962</v>
      </c>
      <c r="G16" s="25"/>
      <c r="H16" s="25"/>
      <c r="I16" s="25">
        <f>[5]Hospitales!E8</f>
        <v>67.753649927027809</v>
      </c>
      <c r="J16" s="25"/>
      <c r="K16" s="27"/>
      <c r="L16" s="25"/>
      <c r="M16" s="26">
        <f t="shared" ref="M16:M19" si="1">SUM(F16:L16)</f>
        <v>71.141233228092304</v>
      </c>
      <c r="N16" s="24">
        <f>[5]Hospitales!J8</f>
        <v>211.84185060492806</v>
      </c>
      <c r="O16" s="42">
        <f>[5]Hospitales!I8</f>
        <v>3.3612569444803264</v>
      </c>
      <c r="P16" s="32">
        <f t="shared" ref="P16:P19" si="2">SUM(N16:O16)</f>
        <v>215.20310754940837</v>
      </c>
      <c r="Q16" s="24">
        <f>[5]Hospitales!M8</f>
        <v>2.4781373253651906</v>
      </c>
      <c r="R16" s="25"/>
      <c r="S16" s="25">
        <f>[5]Hospitales!O8</f>
        <v>0.21121330324937515</v>
      </c>
      <c r="T16" s="25"/>
      <c r="U16" s="25"/>
      <c r="V16" s="26">
        <f t="shared" ref="V16:V19" si="3">SUM(Q16:T16)</f>
        <v>2.6893506286145659</v>
      </c>
      <c r="W16" s="33">
        <f>[5]Hospitales!L8</f>
        <v>306.38200000000001</v>
      </c>
      <c r="X16" s="33">
        <f t="shared" ref="X16:X19" si="4">SUM(E16,M16,P16,V16,W16)</f>
        <v>596.05000000000007</v>
      </c>
    </row>
    <row r="17" spans="1:24" x14ac:dyDescent="0.25">
      <c r="A17" s="12">
        <v>2009</v>
      </c>
      <c r="B17" s="24">
        <f>[5]Hospitales!D9</f>
        <v>0.64225748777639957</v>
      </c>
      <c r="C17" s="25"/>
      <c r="D17" s="25"/>
      <c r="E17" s="26">
        <f t="shared" si="0"/>
        <v>0.64225748777639957</v>
      </c>
      <c r="F17" s="24">
        <f>[5]Hospitales!F9+[5]Hospitales!G9</f>
        <v>3.4300350989257171</v>
      </c>
      <c r="G17" s="25"/>
      <c r="H17" s="25"/>
      <c r="I17" s="25">
        <f>[5]Hospitales!E9</f>
        <v>68.602710745741334</v>
      </c>
      <c r="J17" s="25"/>
      <c r="K17" s="27"/>
      <c r="L17" s="25"/>
      <c r="M17" s="26">
        <f t="shared" si="1"/>
        <v>72.032745844667048</v>
      </c>
      <c r="N17" s="24">
        <f>[5]Hospitales!J9</f>
        <v>214.49656537389077</v>
      </c>
      <c r="O17" s="42">
        <f>[5]Hospitales!I9</f>
        <v>3.4033788312902731</v>
      </c>
      <c r="P17" s="32">
        <f t="shared" si="2"/>
        <v>217.89994420518104</v>
      </c>
      <c r="Q17" s="24">
        <f>[5]Hospitales!M9</f>
        <v>2.5091923210536189</v>
      </c>
      <c r="R17" s="25"/>
      <c r="S17" s="25">
        <f>[5]Hospitales!O9</f>
        <v>0.21386014132191072</v>
      </c>
      <c r="T17" s="25"/>
      <c r="U17" s="25"/>
      <c r="V17" s="26">
        <f t="shared" si="3"/>
        <v>2.7230524623755294</v>
      </c>
      <c r="W17" s="33">
        <f>[5]Hospitales!L9</f>
        <v>330.12099999999998</v>
      </c>
      <c r="X17" s="33">
        <f t="shared" si="4"/>
        <v>623.41899999999998</v>
      </c>
    </row>
    <row r="18" spans="1:24" x14ac:dyDescent="0.25">
      <c r="A18" s="12">
        <v>2010</v>
      </c>
      <c r="B18" s="24">
        <f>[5]Hospitales!D10</f>
        <v>0.57830995028496679</v>
      </c>
      <c r="C18" s="25"/>
      <c r="D18" s="25"/>
      <c r="E18" s="26">
        <f t="shared" si="0"/>
        <v>0.57830995028496679</v>
      </c>
      <c r="F18" s="24">
        <f>[5]Hospitales!F10+[5]Hospitales!G10</f>
        <v>3.0885174019582884</v>
      </c>
      <c r="G18" s="25"/>
      <c r="H18" s="25"/>
      <c r="I18" s="25">
        <f>[5]Hospitales!E10</f>
        <v>61.772156799822177</v>
      </c>
      <c r="J18" s="25"/>
      <c r="K18" s="25"/>
      <c r="L18" s="25"/>
      <c r="M18" s="26">
        <f t="shared" si="1"/>
        <v>64.860674201780469</v>
      </c>
      <c r="N18" s="24">
        <f>[5]Hospitales!J10</f>
        <v>193.13982385341541</v>
      </c>
      <c r="O18" s="25">
        <f>[5]Hospitales!I10</f>
        <v>3.0645152141995942</v>
      </c>
      <c r="P18" s="32">
        <f t="shared" si="2"/>
        <v>196.204339067615</v>
      </c>
      <c r="Q18" s="24">
        <f>[5]Hospitales!M10</f>
        <v>2.2593600137973522</v>
      </c>
      <c r="R18" s="25"/>
      <c r="S18" s="25">
        <f>[5]Hospitales!O10</f>
        <v>0.1925667665222584</v>
      </c>
      <c r="T18" s="25"/>
      <c r="U18" s="25"/>
      <c r="V18" s="26">
        <f t="shared" si="3"/>
        <v>2.4519267803196105</v>
      </c>
      <c r="W18" s="33">
        <f>[5]Hospitales!L10</f>
        <v>307.99102599999998</v>
      </c>
      <c r="X18" s="33">
        <f t="shared" si="4"/>
        <v>572.086276</v>
      </c>
    </row>
    <row r="19" spans="1:24" ht="15.75" thickBot="1" x14ac:dyDescent="0.3">
      <c r="A19" s="13">
        <v>2011</v>
      </c>
      <c r="B19" s="43">
        <f>[5]Hospitales!D11</f>
        <v>0.51497009806732652</v>
      </c>
      <c r="C19" s="44"/>
      <c r="D19" s="44"/>
      <c r="E19" s="26">
        <f t="shared" si="0"/>
        <v>0.51497009806732652</v>
      </c>
      <c r="F19" s="52">
        <f>[5]Hospitales!F11+[5]Hospitales!G11</f>
        <v>2.750245104005864</v>
      </c>
      <c r="G19" s="44"/>
      <c r="H19" s="53"/>
      <c r="I19" s="25">
        <f>[5]Hospitales!E11</f>
        <v>55.00651273483998</v>
      </c>
      <c r="J19" s="44"/>
      <c r="K19" s="44"/>
      <c r="L19" s="44"/>
      <c r="M19" s="26">
        <f t="shared" si="1"/>
        <v>57.756757838845843</v>
      </c>
      <c r="N19" s="43">
        <f>[5]Hospitales!J11</f>
        <v>171.98603271738486</v>
      </c>
      <c r="O19" s="44">
        <f>[5]Hospitales!I11</f>
        <v>2.7288717747421454</v>
      </c>
      <c r="P19" s="32">
        <f t="shared" si="2"/>
        <v>174.714904492127</v>
      </c>
      <c r="Q19" s="24">
        <f>[5]Hospitales!M11</f>
        <v>2.0119018310186321</v>
      </c>
      <c r="R19" s="25"/>
      <c r="S19" s="25">
        <f>[5]Hospitales!O11</f>
        <v>0.17147573994120366</v>
      </c>
      <c r="T19" s="44"/>
      <c r="U19" s="44"/>
      <c r="V19" s="26">
        <f t="shared" si="3"/>
        <v>2.1833775709598355</v>
      </c>
      <c r="W19" s="33">
        <f>[5]Hospitales!L11</f>
        <v>318.40054153598572</v>
      </c>
      <c r="X19" s="33">
        <f t="shared" si="4"/>
        <v>553.57055153598571</v>
      </c>
    </row>
    <row r="20" spans="1:24" ht="15.75" thickTop="1" x14ac:dyDescent="0.25"/>
  </sheetData>
  <mergeCells count="7">
    <mergeCell ref="B4:X4"/>
    <mergeCell ref="B6:E6"/>
    <mergeCell ref="F6:M6"/>
    <mergeCell ref="N6:P6"/>
    <mergeCell ref="Q6:V6"/>
    <mergeCell ref="W6:W7"/>
    <mergeCell ref="X6:X7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workbookViewId="0">
      <selection activeCell="A25" sqref="A25"/>
    </sheetView>
  </sheetViews>
  <sheetFormatPr baseColWidth="10" defaultRowHeight="15" x14ac:dyDescent="0.25"/>
  <sheetData>
    <row r="1" spans="1:24" ht="15.75" x14ac:dyDescent="0.3">
      <c r="A1" s="1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54" t="s">
        <v>28</v>
      </c>
    </row>
    <row r="2" spans="1:24" ht="15.75" x14ac:dyDescent="0.3">
      <c r="A2" s="1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54" t="s">
        <v>29</v>
      </c>
    </row>
    <row r="3" spans="1:24" ht="15.75" x14ac:dyDescent="0.3">
      <c r="A3" s="1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55">
        <f ca="1">NOW()</f>
        <v>41703.549740509261</v>
      </c>
    </row>
    <row r="4" spans="1:24" ht="15.75" x14ac:dyDescent="0.3">
      <c r="A4" s="11"/>
      <c r="B4" s="96" t="s">
        <v>27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</row>
    <row r="5" spans="1:24" ht="15.75" x14ac:dyDescent="0.3">
      <c r="A5" s="1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.75" thickBot="1" x14ac:dyDescent="0.3">
      <c r="A6" s="11"/>
      <c r="B6" s="97" t="s">
        <v>3</v>
      </c>
      <c r="C6" s="98"/>
      <c r="D6" s="98"/>
      <c r="E6" s="99"/>
      <c r="F6" s="97" t="s">
        <v>4</v>
      </c>
      <c r="G6" s="98"/>
      <c r="H6" s="98"/>
      <c r="I6" s="98"/>
      <c r="J6" s="98"/>
      <c r="K6" s="98"/>
      <c r="L6" s="98"/>
      <c r="M6" s="99"/>
      <c r="N6" s="97" t="s">
        <v>5</v>
      </c>
      <c r="O6" s="98"/>
      <c r="P6" s="99"/>
      <c r="Q6" s="100" t="s">
        <v>6</v>
      </c>
      <c r="R6" s="101"/>
      <c r="S6" s="101"/>
      <c r="T6" s="101"/>
      <c r="U6" s="101"/>
      <c r="V6" s="102"/>
      <c r="W6" s="103" t="s">
        <v>7</v>
      </c>
      <c r="X6" s="105" t="s">
        <v>8</v>
      </c>
    </row>
    <row r="7" spans="1:24" ht="37.5" thickTop="1" thickBot="1" x14ac:dyDescent="0.3">
      <c r="A7" s="56" t="s">
        <v>22</v>
      </c>
      <c r="B7" s="3" t="s">
        <v>9</v>
      </c>
      <c r="C7" s="4" t="s">
        <v>10</v>
      </c>
      <c r="D7" s="4" t="s">
        <v>11</v>
      </c>
      <c r="E7" s="5" t="s">
        <v>8</v>
      </c>
      <c r="F7" s="6" t="s">
        <v>12</v>
      </c>
      <c r="G7" s="7" t="s">
        <v>13</v>
      </c>
      <c r="H7" s="7" t="s">
        <v>14</v>
      </c>
      <c r="I7" s="4" t="s">
        <v>15</v>
      </c>
      <c r="J7" s="4" t="s">
        <v>16</v>
      </c>
      <c r="K7" s="4" t="s">
        <v>10</v>
      </c>
      <c r="L7" s="4" t="s">
        <v>17</v>
      </c>
      <c r="M7" s="5" t="s">
        <v>8</v>
      </c>
      <c r="N7" s="3" t="s">
        <v>18</v>
      </c>
      <c r="O7" s="7" t="s">
        <v>19</v>
      </c>
      <c r="P7" s="84" t="s">
        <v>8</v>
      </c>
      <c r="Q7" s="8" t="s">
        <v>0</v>
      </c>
      <c r="R7" s="9" t="s">
        <v>1</v>
      </c>
      <c r="S7" s="9" t="s">
        <v>2</v>
      </c>
      <c r="T7" s="9" t="s">
        <v>20</v>
      </c>
      <c r="U7" s="9" t="s">
        <v>21</v>
      </c>
      <c r="V7" s="82" t="s">
        <v>8</v>
      </c>
      <c r="W7" s="104"/>
      <c r="X7" s="106"/>
    </row>
    <row r="8" spans="1:24" ht="15.75" thickTop="1" x14ac:dyDescent="0.25">
      <c r="A8" s="36">
        <v>2000</v>
      </c>
      <c r="B8" s="14">
        <v>2.9100716065573771</v>
      </c>
      <c r="C8" s="15"/>
      <c r="D8" s="15"/>
      <c r="E8" s="26">
        <f t="shared" ref="E8:E14" si="0">SUM(B8:C8)</f>
        <v>2.9100716065573771</v>
      </c>
      <c r="F8" s="14"/>
      <c r="G8" s="15"/>
      <c r="H8" s="15"/>
      <c r="I8" s="15"/>
      <c r="J8" s="15"/>
      <c r="K8" s="17"/>
      <c r="L8" s="15"/>
      <c r="M8" s="16">
        <v>255.56378852584308</v>
      </c>
      <c r="N8" s="14">
        <v>84.118230466091234</v>
      </c>
      <c r="O8" s="41"/>
      <c r="P8" s="42">
        <f>SUM(N8:O8)</f>
        <v>84.118230466091234</v>
      </c>
      <c r="Q8" s="83">
        <v>0.18868929999999998</v>
      </c>
      <c r="R8" s="15">
        <v>0</v>
      </c>
      <c r="S8" s="15">
        <v>0</v>
      </c>
      <c r="T8" s="15"/>
      <c r="U8" s="15"/>
      <c r="V8" s="25">
        <f>SUM(Q8:U8)</f>
        <v>0.18868929999999998</v>
      </c>
      <c r="W8" s="80">
        <v>1271.9770911972141</v>
      </c>
      <c r="X8" s="23">
        <f>SUM(W8,V8,P8,M8,E8)</f>
        <v>1614.7578710957059</v>
      </c>
    </row>
    <row r="9" spans="1:24" x14ac:dyDescent="0.25">
      <c r="A9" s="12">
        <v>2001</v>
      </c>
      <c r="B9" s="24">
        <v>0</v>
      </c>
      <c r="C9" s="25"/>
      <c r="D9" s="25"/>
      <c r="E9" s="26">
        <f t="shared" si="0"/>
        <v>0</v>
      </c>
      <c r="F9" s="24"/>
      <c r="G9" s="25"/>
      <c r="H9" s="25"/>
      <c r="I9" s="25"/>
      <c r="J9" s="25"/>
      <c r="K9" s="27"/>
      <c r="L9" s="25"/>
      <c r="M9" s="26">
        <v>272.39824123661151</v>
      </c>
      <c r="N9" s="24">
        <v>90.061742423375676</v>
      </c>
      <c r="O9" s="42"/>
      <c r="P9" s="42">
        <f t="shared" ref="P9:P19" si="1">SUM(N9:O9)</f>
        <v>90.061742423375676</v>
      </c>
      <c r="Q9" s="51">
        <v>0.37579936171360012</v>
      </c>
      <c r="R9" s="25">
        <v>0</v>
      </c>
      <c r="S9" s="25">
        <v>0</v>
      </c>
      <c r="T9" s="25"/>
      <c r="U9" s="25"/>
      <c r="V9" s="25">
        <f t="shared" ref="V9:V19" si="2">SUM(Q9:U9)</f>
        <v>0.37579936171360012</v>
      </c>
      <c r="W9" s="81">
        <v>1240.8813120200894</v>
      </c>
      <c r="X9" s="33">
        <f t="shared" ref="X9:X19" si="3">SUM(W9,V9,P9,M9,E9)</f>
        <v>1603.7170950417901</v>
      </c>
    </row>
    <row r="10" spans="1:24" x14ac:dyDescent="0.25">
      <c r="A10" s="12">
        <v>2002</v>
      </c>
      <c r="B10" s="24">
        <v>0</v>
      </c>
      <c r="C10" s="25"/>
      <c r="D10" s="25"/>
      <c r="E10" s="26">
        <f t="shared" si="0"/>
        <v>0</v>
      </c>
      <c r="F10" s="24"/>
      <c r="G10" s="25"/>
      <c r="H10" s="25"/>
      <c r="I10" s="25"/>
      <c r="J10" s="25"/>
      <c r="K10" s="27"/>
      <c r="L10" s="25"/>
      <c r="M10" s="26">
        <v>257.35103025641018</v>
      </c>
      <c r="N10" s="24">
        <v>91.331013376715802</v>
      </c>
      <c r="O10" s="42"/>
      <c r="P10" s="42">
        <f t="shared" si="1"/>
        <v>91.331013376715802</v>
      </c>
      <c r="Q10" s="51">
        <v>0.53742260765643113</v>
      </c>
      <c r="R10" s="25">
        <v>0</v>
      </c>
      <c r="S10" s="25">
        <v>0</v>
      </c>
      <c r="T10" s="25"/>
      <c r="U10" s="25"/>
      <c r="V10" s="25">
        <f t="shared" si="2"/>
        <v>0.53742260765643113</v>
      </c>
      <c r="W10" s="81">
        <v>1263.4454253369272</v>
      </c>
      <c r="X10" s="33">
        <f t="shared" si="3"/>
        <v>1612.6648915777098</v>
      </c>
    </row>
    <row r="11" spans="1:24" x14ac:dyDescent="0.25">
      <c r="A11" s="12">
        <v>2003</v>
      </c>
      <c r="B11" s="24">
        <v>0</v>
      </c>
      <c r="C11" s="25"/>
      <c r="D11" s="25"/>
      <c r="E11" s="26">
        <f t="shared" si="0"/>
        <v>0</v>
      </c>
      <c r="F11" s="24"/>
      <c r="G11" s="25"/>
      <c r="H11" s="25"/>
      <c r="I11" s="25"/>
      <c r="J11" s="25"/>
      <c r="K11" s="27"/>
      <c r="L11" s="25"/>
      <c r="M11" s="26">
        <v>283.60494340292416</v>
      </c>
      <c r="N11" s="24">
        <v>21.154169764316137</v>
      </c>
      <c r="O11" s="42"/>
      <c r="P11" s="42">
        <f t="shared" si="1"/>
        <v>21.154169764316137</v>
      </c>
      <c r="Q11" s="51">
        <v>1.0178453550531863</v>
      </c>
      <c r="R11" s="25">
        <v>0</v>
      </c>
      <c r="S11" s="25">
        <v>0</v>
      </c>
      <c r="T11" s="25"/>
      <c r="U11" s="25"/>
      <c r="V11" s="25">
        <f t="shared" si="2"/>
        <v>1.0178453550531863</v>
      </c>
      <c r="W11" s="81">
        <v>1346.5628266123476</v>
      </c>
      <c r="X11" s="33">
        <f t="shared" si="3"/>
        <v>1652.339785134641</v>
      </c>
    </row>
    <row r="12" spans="1:24" x14ac:dyDescent="0.25">
      <c r="A12" s="12">
        <v>2004</v>
      </c>
      <c r="B12" s="24">
        <v>0</v>
      </c>
      <c r="C12" s="25"/>
      <c r="D12" s="25"/>
      <c r="E12" s="26">
        <f t="shared" si="0"/>
        <v>0</v>
      </c>
      <c r="F12" s="24"/>
      <c r="G12" s="25"/>
      <c r="H12" s="25"/>
      <c r="I12" s="25"/>
      <c r="J12" s="25"/>
      <c r="K12" s="27"/>
      <c r="L12" s="25"/>
      <c r="M12" s="26">
        <v>322.22500751327851</v>
      </c>
      <c r="N12" s="24">
        <v>34.237435091866587</v>
      </c>
      <c r="O12" s="42"/>
      <c r="P12" s="42">
        <f t="shared" si="1"/>
        <v>34.237435091866587</v>
      </c>
      <c r="Q12" s="51">
        <v>1.466462860424733</v>
      </c>
      <c r="R12" s="25">
        <v>0</v>
      </c>
      <c r="S12" s="25">
        <v>0</v>
      </c>
      <c r="T12" s="25"/>
      <c r="U12" s="25"/>
      <c r="V12" s="25">
        <f t="shared" si="2"/>
        <v>1.466462860424733</v>
      </c>
      <c r="W12" s="81">
        <v>1378.1952861496779</v>
      </c>
      <c r="X12" s="33">
        <f t="shared" si="3"/>
        <v>1736.1241916152478</v>
      </c>
    </row>
    <row r="13" spans="1:24" x14ac:dyDescent="0.25">
      <c r="A13" s="12">
        <v>2005</v>
      </c>
      <c r="B13" s="24">
        <v>0</v>
      </c>
      <c r="C13" s="25"/>
      <c r="D13" s="25"/>
      <c r="E13" s="26">
        <f t="shared" si="0"/>
        <v>0</v>
      </c>
      <c r="F13" s="24"/>
      <c r="G13" s="25"/>
      <c r="H13" s="25"/>
      <c r="I13" s="25"/>
      <c r="J13" s="25"/>
      <c r="K13" s="27"/>
      <c r="L13" s="25"/>
      <c r="M13" s="26">
        <v>325.96561184210526</v>
      </c>
      <c r="N13" s="24">
        <v>89.517651476932144</v>
      </c>
      <c r="O13" s="42"/>
      <c r="P13" s="42">
        <f t="shared" si="1"/>
        <v>89.517651476932144</v>
      </c>
      <c r="Q13" s="51">
        <v>1.7742447928071496</v>
      </c>
      <c r="R13" s="25">
        <v>0</v>
      </c>
      <c r="S13" s="25">
        <v>0</v>
      </c>
      <c r="T13" s="25"/>
      <c r="U13" s="25"/>
      <c r="V13" s="25">
        <f t="shared" si="2"/>
        <v>1.7742447928071496</v>
      </c>
      <c r="W13" s="81">
        <v>1496.1157255047901</v>
      </c>
      <c r="X13" s="33">
        <f t="shared" si="3"/>
        <v>1913.3732336166347</v>
      </c>
    </row>
    <row r="14" spans="1:24" x14ac:dyDescent="0.25">
      <c r="A14" s="12">
        <v>2006</v>
      </c>
      <c r="B14" s="24">
        <v>0</v>
      </c>
      <c r="C14" s="25"/>
      <c r="D14" s="25"/>
      <c r="E14" s="26">
        <f t="shared" si="0"/>
        <v>0</v>
      </c>
      <c r="F14" s="24"/>
      <c r="G14" s="25"/>
      <c r="H14" s="25"/>
      <c r="I14" s="25"/>
      <c r="J14" s="25"/>
      <c r="K14" s="27"/>
      <c r="L14" s="25"/>
      <c r="M14" s="26">
        <v>259.5547246092824</v>
      </c>
      <c r="N14" s="24">
        <v>119.00330042291949</v>
      </c>
      <c r="O14" s="42"/>
      <c r="P14" s="42">
        <f t="shared" si="1"/>
        <v>119.00330042291949</v>
      </c>
      <c r="Q14" s="51">
        <v>2.8022004420870656</v>
      </c>
      <c r="R14" s="25">
        <v>0</v>
      </c>
      <c r="S14" s="25">
        <v>0</v>
      </c>
      <c r="T14" s="25"/>
      <c r="U14" s="25"/>
      <c r="V14" s="25">
        <f t="shared" si="2"/>
        <v>2.8022004420870656</v>
      </c>
      <c r="W14" s="81">
        <v>1660.571168916071</v>
      </c>
      <c r="X14" s="33">
        <f t="shared" si="3"/>
        <v>2041.9313943903599</v>
      </c>
    </row>
    <row r="15" spans="1:24" x14ac:dyDescent="0.25">
      <c r="A15" s="12">
        <v>2007</v>
      </c>
      <c r="B15" s="24">
        <v>0</v>
      </c>
      <c r="C15" s="25"/>
      <c r="D15" s="25"/>
      <c r="E15" s="26">
        <f>SUM(B15:C15)</f>
        <v>0</v>
      </c>
      <c r="F15" s="24"/>
      <c r="G15" s="25"/>
      <c r="H15" s="25"/>
      <c r="I15" s="25"/>
      <c r="J15" s="25"/>
      <c r="K15" s="27"/>
      <c r="L15" s="25"/>
      <c r="M15" s="26">
        <v>235.95674848702595</v>
      </c>
      <c r="N15" s="24">
        <v>111.11635633715019</v>
      </c>
      <c r="O15" s="42"/>
      <c r="P15" s="42">
        <f t="shared" si="1"/>
        <v>111.11635633715019</v>
      </c>
      <c r="Q15" s="51">
        <v>3.1520872961582058</v>
      </c>
      <c r="R15" s="25">
        <v>0</v>
      </c>
      <c r="S15" s="25">
        <v>0</v>
      </c>
      <c r="T15" s="25"/>
      <c r="U15" s="25"/>
      <c r="V15" s="25">
        <f t="shared" si="2"/>
        <v>3.1520872961582058</v>
      </c>
      <c r="W15" s="81">
        <v>1694.0683690536391</v>
      </c>
      <c r="X15" s="33">
        <f t="shared" si="3"/>
        <v>2044.2935611739736</v>
      </c>
    </row>
    <row r="16" spans="1:24" x14ac:dyDescent="0.25">
      <c r="A16" s="12">
        <v>2008</v>
      </c>
      <c r="B16" s="24">
        <v>0</v>
      </c>
      <c r="C16" s="25"/>
      <c r="D16" s="25"/>
      <c r="E16" s="26">
        <f t="shared" ref="E16:E19" si="4">SUM(B16:C16)</f>
        <v>0</v>
      </c>
      <c r="F16" s="24"/>
      <c r="G16" s="25"/>
      <c r="H16" s="25"/>
      <c r="I16" s="25"/>
      <c r="J16" s="25"/>
      <c r="K16" s="27"/>
      <c r="L16" s="25"/>
      <c r="M16" s="26">
        <v>245.28834797102078</v>
      </c>
      <c r="N16" s="24">
        <v>114.54295797936652</v>
      </c>
      <c r="O16" s="42"/>
      <c r="P16" s="42">
        <f t="shared" si="1"/>
        <v>114.54295797936652</v>
      </c>
      <c r="Q16" s="51">
        <v>3.9594101305366269</v>
      </c>
      <c r="R16" s="25">
        <v>1.6E-2</v>
      </c>
      <c r="S16" s="25">
        <v>0</v>
      </c>
      <c r="T16" s="25"/>
      <c r="U16" s="25"/>
      <c r="V16" s="25">
        <f t="shared" si="2"/>
        <v>3.975410130536627</v>
      </c>
      <c r="W16" s="81">
        <v>1549.0651632574936</v>
      </c>
      <c r="X16" s="33">
        <f t="shared" si="3"/>
        <v>1912.8718793384176</v>
      </c>
    </row>
    <row r="17" spans="1:24" x14ac:dyDescent="0.25">
      <c r="A17" s="12">
        <v>2009</v>
      </c>
      <c r="B17" s="24">
        <v>0</v>
      </c>
      <c r="C17" s="25"/>
      <c r="D17" s="25"/>
      <c r="E17" s="26">
        <f t="shared" si="4"/>
        <v>0</v>
      </c>
      <c r="F17" s="24"/>
      <c r="G17" s="25"/>
      <c r="H17" s="25"/>
      <c r="I17" s="25"/>
      <c r="J17" s="25"/>
      <c r="K17" s="27"/>
      <c r="L17" s="25"/>
      <c r="M17" s="26">
        <v>261.88423308489007</v>
      </c>
      <c r="N17" s="24">
        <v>121.50165291718851</v>
      </c>
      <c r="O17" s="42"/>
      <c r="P17" s="42">
        <f t="shared" si="1"/>
        <v>121.50165291718851</v>
      </c>
      <c r="Q17" s="51">
        <v>4.3866144535378089</v>
      </c>
      <c r="R17" s="25">
        <v>0.129</v>
      </c>
      <c r="S17" s="25">
        <v>0</v>
      </c>
      <c r="T17" s="25"/>
      <c r="U17" s="25"/>
      <c r="V17" s="25">
        <f t="shared" si="2"/>
        <v>4.5156144535378093</v>
      </c>
      <c r="W17" s="81">
        <v>1462.1964561299937</v>
      </c>
      <c r="X17" s="33">
        <f t="shared" si="3"/>
        <v>1850.0979565856101</v>
      </c>
    </row>
    <row r="18" spans="1:24" x14ac:dyDescent="0.25">
      <c r="A18" s="12">
        <v>2010</v>
      </c>
      <c r="B18" s="24">
        <v>0</v>
      </c>
      <c r="C18" s="25"/>
      <c r="D18" s="25"/>
      <c r="E18" s="26">
        <f t="shared" si="4"/>
        <v>0</v>
      </c>
      <c r="F18" s="24"/>
      <c r="G18" s="25"/>
      <c r="H18" s="25"/>
      <c r="I18" s="25"/>
      <c r="J18" s="25"/>
      <c r="K18" s="25"/>
      <c r="L18" s="25"/>
      <c r="M18" s="26">
        <v>256.51425638753483</v>
      </c>
      <c r="N18" s="24">
        <v>135.45478264699395</v>
      </c>
      <c r="O18" s="25"/>
      <c r="P18" s="42">
        <f t="shared" si="1"/>
        <v>135.45478264699395</v>
      </c>
      <c r="Q18" s="51">
        <v>4.82527589889159</v>
      </c>
      <c r="R18" s="25">
        <v>0.20578515929999999</v>
      </c>
      <c r="S18" s="25">
        <v>0.18016337290847204</v>
      </c>
      <c r="T18" s="25"/>
      <c r="U18" s="25"/>
      <c r="V18" s="25">
        <f t="shared" si="2"/>
        <v>5.2112244311000628</v>
      </c>
      <c r="W18" s="81">
        <v>1428.8604604410057</v>
      </c>
      <c r="X18" s="33">
        <f t="shared" si="3"/>
        <v>1826.0407239066344</v>
      </c>
    </row>
    <row r="19" spans="1:24" ht="15.75" thickBot="1" x14ac:dyDescent="0.3">
      <c r="A19" s="13">
        <v>2011</v>
      </c>
      <c r="B19" s="43">
        <v>0</v>
      </c>
      <c r="C19" s="44"/>
      <c r="D19" s="44"/>
      <c r="E19" s="26">
        <f t="shared" si="4"/>
        <v>0</v>
      </c>
      <c r="F19" s="52"/>
      <c r="G19" s="44"/>
      <c r="H19" s="53"/>
      <c r="I19" s="25"/>
      <c r="J19" s="44"/>
      <c r="K19" s="44"/>
      <c r="L19" s="44"/>
      <c r="M19" s="26">
        <v>246.07394430598109</v>
      </c>
      <c r="N19" s="43">
        <v>127.17172709449429</v>
      </c>
      <c r="O19" s="44"/>
      <c r="P19" s="42">
        <f t="shared" si="1"/>
        <v>127.17172709449429</v>
      </c>
      <c r="Q19" s="51">
        <v>4.8303591468915901</v>
      </c>
      <c r="R19" s="25">
        <v>0.21785483433435504</v>
      </c>
      <c r="S19" s="25">
        <v>0.34972812201361653</v>
      </c>
      <c r="T19" s="44"/>
      <c r="U19" s="44"/>
      <c r="V19" s="25">
        <f t="shared" si="2"/>
        <v>5.3979421032395623</v>
      </c>
      <c r="W19" s="81">
        <v>1340.5984729251566</v>
      </c>
      <c r="X19" s="33">
        <f t="shared" si="3"/>
        <v>1719.2420864288715</v>
      </c>
    </row>
    <row r="20" spans="1:24" ht="15.75" thickTop="1" x14ac:dyDescent="0.25"/>
  </sheetData>
  <mergeCells count="7">
    <mergeCell ref="B4:X4"/>
    <mergeCell ref="B6:E6"/>
    <mergeCell ref="F6:M6"/>
    <mergeCell ref="N6:P6"/>
    <mergeCell ref="Q6:V6"/>
    <mergeCell ref="W6:W7"/>
    <mergeCell ref="X6:X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tabSelected="1" workbookViewId="0">
      <selection activeCell="A21" sqref="A21:B23"/>
    </sheetView>
  </sheetViews>
  <sheetFormatPr baseColWidth="10" defaultRowHeight="15" x14ac:dyDescent="0.25"/>
  <sheetData>
    <row r="1" spans="1:24" ht="15.75" x14ac:dyDescent="0.3">
      <c r="A1" s="1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54" t="s">
        <v>28</v>
      </c>
    </row>
    <row r="2" spans="1:24" ht="15.75" x14ac:dyDescent="0.3">
      <c r="A2" s="1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54" t="s">
        <v>29</v>
      </c>
    </row>
    <row r="3" spans="1:24" ht="15.75" x14ac:dyDescent="0.3">
      <c r="A3" s="1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55">
        <f ca="1">NOW()</f>
        <v>41703.549740509261</v>
      </c>
    </row>
    <row r="4" spans="1:24" ht="15.75" x14ac:dyDescent="0.3">
      <c r="A4" s="11"/>
      <c r="B4" s="96" t="s">
        <v>45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</row>
    <row r="5" spans="1:24" ht="15.75" x14ac:dyDescent="0.3">
      <c r="A5" s="1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.75" thickBot="1" x14ac:dyDescent="0.3">
      <c r="A6" s="11"/>
      <c r="B6" s="97" t="s">
        <v>3</v>
      </c>
      <c r="C6" s="98"/>
      <c r="D6" s="98"/>
      <c r="E6" s="99"/>
      <c r="F6" s="97" t="s">
        <v>4</v>
      </c>
      <c r="G6" s="98"/>
      <c r="H6" s="98"/>
      <c r="I6" s="98"/>
      <c r="J6" s="98"/>
      <c r="K6" s="98"/>
      <c r="L6" s="98"/>
      <c r="M6" s="99"/>
      <c r="N6" s="97" t="s">
        <v>5</v>
      </c>
      <c r="O6" s="98"/>
      <c r="P6" s="99"/>
      <c r="Q6" s="100" t="s">
        <v>6</v>
      </c>
      <c r="R6" s="101"/>
      <c r="S6" s="101"/>
      <c r="T6" s="101"/>
      <c r="U6" s="101"/>
      <c r="V6" s="102"/>
      <c r="W6" s="103" t="s">
        <v>7</v>
      </c>
      <c r="X6" s="105" t="s">
        <v>8</v>
      </c>
    </row>
    <row r="7" spans="1:24" ht="37.5" thickTop="1" thickBot="1" x14ac:dyDescent="0.3">
      <c r="A7" s="56" t="s">
        <v>22</v>
      </c>
      <c r="B7" s="3" t="s">
        <v>9</v>
      </c>
      <c r="C7" s="4" t="s">
        <v>10</v>
      </c>
      <c r="D7" s="4" t="s">
        <v>11</v>
      </c>
      <c r="E7" s="5" t="s">
        <v>8</v>
      </c>
      <c r="F7" s="6" t="s">
        <v>12</v>
      </c>
      <c r="G7" s="7" t="s">
        <v>13</v>
      </c>
      <c r="H7" s="7" t="s">
        <v>14</v>
      </c>
      <c r="I7" s="4" t="s">
        <v>15</v>
      </c>
      <c r="J7" s="4" t="s">
        <v>16</v>
      </c>
      <c r="K7" s="4" t="s">
        <v>10</v>
      </c>
      <c r="L7" s="4" t="s">
        <v>17</v>
      </c>
      <c r="M7" s="5" t="s">
        <v>8</v>
      </c>
      <c r="N7" s="3" t="s">
        <v>18</v>
      </c>
      <c r="O7" s="7" t="s">
        <v>19</v>
      </c>
      <c r="P7" s="5" t="s">
        <v>8</v>
      </c>
      <c r="Q7" s="8" t="s">
        <v>0</v>
      </c>
      <c r="R7" s="9" t="s">
        <v>1</v>
      </c>
      <c r="S7" s="9" t="s">
        <v>2</v>
      </c>
      <c r="T7" s="9" t="s">
        <v>20</v>
      </c>
      <c r="U7" s="9" t="s">
        <v>21</v>
      </c>
      <c r="V7" s="10" t="s">
        <v>8</v>
      </c>
      <c r="W7" s="104"/>
      <c r="X7" s="106"/>
    </row>
    <row r="8" spans="1:24" ht="15.75" hidden="1" thickTop="1" x14ac:dyDescent="0.25">
      <c r="A8" s="36">
        <v>2000</v>
      </c>
      <c r="B8" s="14"/>
      <c r="C8" s="15"/>
      <c r="D8" s="15"/>
      <c r="E8" s="16"/>
      <c r="F8" s="14"/>
      <c r="G8" s="15"/>
      <c r="H8" s="15"/>
      <c r="I8" s="15"/>
      <c r="J8" s="15"/>
      <c r="K8" s="17"/>
      <c r="L8" s="15"/>
      <c r="M8" s="16"/>
      <c r="N8" s="14"/>
      <c r="O8" s="41"/>
      <c r="P8" s="22"/>
      <c r="Q8" s="14"/>
      <c r="R8" s="15"/>
      <c r="S8" s="15"/>
      <c r="T8" s="15"/>
      <c r="U8" s="15"/>
      <c r="V8" s="16"/>
      <c r="W8" s="23"/>
      <c r="X8" s="23"/>
    </row>
    <row r="9" spans="1:24" hidden="1" x14ac:dyDescent="0.25">
      <c r="A9" s="12">
        <v>2001</v>
      </c>
      <c r="B9" s="24"/>
      <c r="C9" s="25"/>
      <c r="D9" s="25"/>
      <c r="E9" s="26"/>
      <c r="F9" s="24"/>
      <c r="G9" s="25"/>
      <c r="H9" s="25"/>
      <c r="I9" s="25"/>
      <c r="J9" s="25"/>
      <c r="K9" s="27"/>
      <c r="L9" s="25"/>
      <c r="M9" s="26"/>
      <c r="N9" s="24"/>
      <c r="O9" s="42"/>
      <c r="P9" s="32"/>
      <c r="Q9" s="24"/>
      <c r="R9" s="25"/>
      <c r="S9" s="25"/>
      <c r="T9" s="25"/>
      <c r="U9" s="25"/>
      <c r="V9" s="26"/>
      <c r="W9" s="33"/>
      <c r="X9" s="33"/>
    </row>
    <row r="10" spans="1:24" hidden="1" x14ac:dyDescent="0.25">
      <c r="A10" s="12">
        <v>2002</v>
      </c>
      <c r="B10" s="24"/>
      <c r="C10" s="25"/>
      <c r="D10" s="25"/>
      <c r="E10" s="26"/>
      <c r="F10" s="24"/>
      <c r="G10" s="25"/>
      <c r="H10" s="25"/>
      <c r="I10" s="25"/>
      <c r="J10" s="25"/>
      <c r="K10" s="27"/>
      <c r="L10" s="25"/>
      <c r="M10" s="26"/>
      <c r="N10" s="24"/>
      <c r="O10" s="42"/>
      <c r="P10" s="32"/>
      <c r="Q10" s="24"/>
      <c r="R10" s="25"/>
      <c r="S10" s="25"/>
      <c r="T10" s="25"/>
      <c r="U10" s="25"/>
      <c r="V10" s="26"/>
      <c r="W10" s="33"/>
      <c r="X10" s="33"/>
    </row>
    <row r="11" spans="1:24" hidden="1" x14ac:dyDescent="0.25">
      <c r="A11" s="12">
        <v>2003</v>
      </c>
      <c r="B11" s="24"/>
      <c r="C11" s="25"/>
      <c r="D11" s="25"/>
      <c r="E11" s="26"/>
      <c r="F11" s="24"/>
      <c r="G11" s="25"/>
      <c r="H11" s="25"/>
      <c r="I11" s="25"/>
      <c r="J11" s="25"/>
      <c r="K11" s="27"/>
      <c r="L11" s="25"/>
      <c r="M11" s="26"/>
      <c r="N11" s="24"/>
      <c r="O11" s="42"/>
      <c r="P11" s="32"/>
      <c r="Q11" s="24"/>
      <c r="R11" s="25"/>
      <c r="S11" s="25"/>
      <c r="T11" s="25"/>
      <c r="U11" s="25"/>
      <c r="V11" s="26"/>
      <c r="W11" s="33"/>
      <c r="X11" s="33"/>
    </row>
    <row r="12" spans="1:24" hidden="1" x14ac:dyDescent="0.25">
      <c r="A12" s="12">
        <v>2004</v>
      </c>
      <c r="B12" s="24"/>
      <c r="C12" s="25"/>
      <c r="D12" s="25"/>
      <c r="E12" s="26"/>
      <c r="F12" s="24"/>
      <c r="G12" s="25"/>
      <c r="H12" s="25"/>
      <c r="I12" s="25"/>
      <c r="J12" s="25"/>
      <c r="K12" s="27"/>
      <c r="L12" s="25"/>
      <c r="M12" s="26"/>
      <c r="N12" s="24"/>
      <c r="O12" s="42"/>
      <c r="P12" s="32"/>
      <c r="Q12" s="24"/>
      <c r="R12" s="25"/>
      <c r="S12" s="25"/>
      <c r="T12" s="25"/>
      <c r="U12" s="25"/>
      <c r="V12" s="26"/>
      <c r="W12" s="33"/>
      <c r="X12" s="33"/>
    </row>
    <row r="13" spans="1:24" ht="15.75" thickTop="1" x14ac:dyDescent="0.25">
      <c r="A13" s="12">
        <v>2005</v>
      </c>
      <c r="B13" s="24">
        <f>([1]Hoja2!$C$3+[1]Hoja2!$C$8+[1]Hoja2!$C$9+[1]Hoja2!$C$10)/1000</f>
        <v>122.66</v>
      </c>
      <c r="C13" s="25"/>
      <c r="D13" s="25"/>
      <c r="E13" s="26">
        <f t="shared" ref="E13:E19" si="0">SUM(B13:C13)</f>
        <v>122.66</v>
      </c>
      <c r="F13" s="24"/>
      <c r="G13" s="25"/>
      <c r="H13" s="25"/>
      <c r="I13" s="25">
        <f>[1]Hoja2!$C$7/1000</f>
        <v>0</v>
      </c>
      <c r="J13" s="25">
        <f>[1]Hoja2!$C$5/1000</f>
        <v>46.686999999999998</v>
      </c>
      <c r="K13" s="25">
        <f>[1]Hoja2!$C$4/1000</f>
        <v>2567.826</v>
      </c>
      <c r="L13" s="25">
        <f>(SUM([1]Hoja2!$C$11:$C$15)/1000)+((SUM([1]Hoja2!$C$16:$C$19)*0.52))/1000</f>
        <v>66.89</v>
      </c>
      <c r="M13" s="26">
        <f t="shared" ref="M13:M19" si="1">SUM(F13:L13)</f>
        <v>2681.4029999999998</v>
      </c>
      <c r="N13" s="24">
        <f>[1]Hoja2!$C$6/1000</f>
        <v>9.5709999999999997</v>
      </c>
      <c r="O13" s="42"/>
      <c r="P13" s="32">
        <f t="shared" ref="P13:P19" si="2">SUM(N13:O13)</f>
        <v>9.5709999999999997</v>
      </c>
      <c r="Q13" s="24"/>
      <c r="R13" s="25"/>
      <c r="S13" s="25">
        <f>(SUM([1]Hoja2!$C$20:$C$24)/1000)+((SUM([1]Hoja2!$C$16:$C$19)*0.48)/1000)</f>
        <v>69.566000000000003</v>
      </c>
      <c r="T13" s="25"/>
      <c r="U13" s="25"/>
      <c r="V13" s="26">
        <f t="shared" ref="V13:V19" si="3">SUM(Q13:T13)</f>
        <v>69.566000000000003</v>
      </c>
      <c r="W13" s="33">
        <f>[1]Hoja2!$C$26/1000</f>
        <v>200.2726315789474</v>
      </c>
      <c r="X13" s="33">
        <f t="shared" ref="X13:X19" si="4">SUM(E13,M13,P13,V13,W13)</f>
        <v>3083.4726315789467</v>
      </c>
    </row>
    <row r="14" spans="1:24" x14ac:dyDescent="0.25">
      <c r="A14" s="12">
        <v>2006</v>
      </c>
      <c r="B14" s="24">
        <f>([1]Hoja2!$D$3+[1]Hoja2!$D$8+[1]Hoja2!$D$9+[1]Hoja2!$D$10)/1000</f>
        <v>153.416</v>
      </c>
      <c r="C14" s="25"/>
      <c r="D14" s="25"/>
      <c r="E14" s="26">
        <f t="shared" si="0"/>
        <v>153.416</v>
      </c>
      <c r="F14" s="24"/>
      <c r="G14" s="25"/>
      <c r="H14" s="25"/>
      <c r="I14" s="25">
        <f>[1]Hoja2!$D$7/1000</f>
        <v>0</v>
      </c>
      <c r="J14" s="25">
        <f>[1]Hoja2!$D$5/1000</f>
        <v>47.326000000000001</v>
      </c>
      <c r="K14" s="25">
        <f>[1]Hoja2!$D$4/1000</f>
        <v>2521.3000000000002</v>
      </c>
      <c r="L14" s="25">
        <f>(SUM([1]Hoja2!$D$11:$D$15)/1000)+((SUM([1]Hoja2!$D$16:$D$19)*0.52))/1000</f>
        <v>68.766999999999996</v>
      </c>
      <c r="M14" s="26">
        <f t="shared" si="1"/>
        <v>2637.393</v>
      </c>
      <c r="N14" s="24">
        <f>[1]Hoja2!$D$6/1000</f>
        <v>7.3090000000000002</v>
      </c>
      <c r="O14" s="42"/>
      <c r="P14" s="32">
        <f t="shared" si="2"/>
        <v>7.3090000000000002</v>
      </c>
      <c r="Q14" s="24"/>
      <c r="R14" s="25"/>
      <c r="S14" s="25">
        <f>(SUM([1]Hoja2!$D$20:$D$24)/1000)+((SUM([1]Hoja2!$D$16:$D$19)*0.48)/1000)</f>
        <v>78.290999999999997</v>
      </c>
      <c r="T14" s="25"/>
      <c r="U14" s="25"/>
      <c r="V14" s="26">
        <f t="shared" si="3"/>
        <v>78.290999999999997</v>
      </c>
      <c r="W14" s="33">
        <f>[1]Hoja2!$D$26/1000</f>
        <v>207.68526315789475</v>
      </c>
      <c r="X14" s="33">
        <f t="shared" si="4"/>
        <v>3084.0942631578955</v>
      </c>
    </row>
    <row r="15" spans="1:24" x14ac:dyDescent="0.25">
      <c r="A15" s="12">
        <v>2007</v>
      </c>
      <c r="B15" s="24">
        <f>([1]Hoja2!$E$3+[1]Hoja2!$E$8+[1]Hoja2!$E$9+[1]Hoja2!$E$10)/1000</f>
        <v>273.41500000000002</v>
      </c>
      <c r="C15" s="25"/>
      <c r="D15" s="25"/>
      <c r="E15" s="26">
        <f t="shared" si="0"/>
        <v>273.41500000000002</v>
      </c>
      <c r="F15" s="24"/>
      <c r="G15" s="25"/>
      <c r="H15" s="25"/>
      <c r="I15" s="25">
        <f>[1]Hoja2!$E$7/1000</f>
        <v>0</v>
      </c>
      <c r="J15" s="25">
        <f>[1]Hoja2!$E$5/1000</f>
        <v>58.476999999999997</v>
      </c>
      <c r="K15" s="25">
        <f>[1]Hoja2!$E$4/1000</f>
        <v>2402.2159999999999</v>
      </c>
      <c r="L15" s="25">
        <f>(SUM([1]Hoja2!$E$11:$E$15)/1000)+((SUM([1]Hoja2!$E$16:$E$19)*0.52))/1000</f>
        <v>69.93056</v>
      </c>
      <c r="M15" s="26">
        <f t="shared" si="1"/>
        <v>2530.6235599999995</v>
      </c>
      <c r="N15" s="24">
        <f>[1]Hoja2!$E$6/1000</f>
        <v>5.1100000000000003</v>
      </c>
      <c r="O15" s="42"/>
      <c r="P15" s="32">
        <f t="shared" si="2"/>
        <v>5.1100000000000003</v>
      </c>
      <c r="Q15" s="24"/>
      <c r="R15" s="25"/>
      <c r="S15" s="25">
        <f>(SUM([1]Hoja2!$E$20:$E$24)/1000)+((SUM([1]Hoja2!$E$16:$E$19)*0.48)/1000)</f>
        <v>82.745440000000002</v>
      </c>
      <c r="T15" s="25"/>
      <c r="U15" s="25"/>
      <c r="V15" s="26">
        <f t="shared" si="3"/>
        <v>82.745440000000002</v>
      </c>
      <c r="W15" s="33">
        <f>[1]Hoja2!$E$26/1000</f>
        <v>207.97263157894739</v>
      </c>
      <c r="X15" s="33">
        <f t="shared" si="4"/>
        <v>3099.8666315789474</v>
      </c>
    </row>
    <row r="16" spans="1:24" x14ac:dyDescent="0.25">
      <c r="A16" s="12">
        <v>2008</v>
      </c>
      <c r="B16" s="24">
        <f>([1]Hoja2!$F$3+[1]Hoja2!$F$8+[1]Hoja2!$F$9+[1]Hoja2!$F$10)/1000</f>
        <v>187.423</v>
      </c>
      <c r="C16" s="25"/>
      <c r="D16" s="25"/>
      <c r="E16" s="26">
        <f t="shared" si="0"/>
        <v>187.423</v>
      </c>
      <c r="F16" s="24"/>
      <c r="G16" s="25"/>
      <c r="H16" s="25"/>
      <c r="I16" s="25">
        <f>[1]Hoja2!$F$7/1000</f>
        <v>0.57499999999999996</v>
      </c>
      <c r="J16" s="25">
        <f>[1]Hoja2!$F$5/1000</f>
        <v>31.675000000000001</v>
      </c>
      <c r="K16" s="25">
        <f>[1]Hoja2!$F$4/1000</f>
        <v>2043.825</v>
      </c>
      <c r="L16" s="25">
        <f>(SUM([1]Hoja2!$F$11:$F$15)/1000)+((SUM([1]Hoja2!$F$16:$F$19)*0.52))/1000</f>
        <v>84.649879999999996</v>
      </c>
      <c r="M16" s="26">
        <f t="shared" si="1"/>
        <v>2160.7248799999998</v>
      </c>
      <c r="N16" s="24">
        <f>[1]Hoja2!$F$6/1000</f>
        <v>4.8099999999999996</v>
      </c>
      <c r="O16" s="42"/>
      <c r="P16" s="32">
        <f t="shared" si="2"/>
        <v>4.8099999999999996</v>
      </c>
      <c r="Q16" s="24"/>
      <c r="R16" s="25"/>
      <c r="S16" s="25">
        <f>(SUM([1]Hoja2!$F$20:$F$24)/1000)+((SUM([1]Hoja2!$F$16:$F$19)*0.48)/1000)</f>
        <v>78.811120000000003</v>
      </c>
      <c r="T16" s="25"/>
      <c r="U16" s="25"/>
      <c r="V16" s="26">
        <f t="shared" si="3"/>
        <v>78.811120000000003</v>
      </c>
      <c r="W16" s="33">
        <f>[1]Hoja2!$F$26/1000</f>
        <v>176.10736842105263</v>
      </c>
      <c r="X16" s="33">
        <f t="shared" si="4"/>
        <v>2607.8763684210521</v>
      </c>
    </row>
    <row r="17" spans="1:24" x14ac:dyDescent="0.25">
      <c r="A17" s="12">
        <v>2009</v>
      </c>
      <c r="B17" s="24">
        <f>([1]Hoja2!$G$3+[1]Hoja2!$G$8+[1]Hoja2!$G$9+[1]Hoja2!$G$10)/1000</f>
        <v>22.981999999999999</v>
      </c>
      <c r="C17" s="25"/>
      <c r="D17" s="25"/>
      <c r="E17" s="26">
        <f t="shared" si="0"/>
        <v>22.981999999999999</v>
      </c>
      <c r="F17" s="24"/>
      <c r="G17" s="25"/>
      <c r="H17" s="25"/>
      <c r="I17" s="25">
        <f>[1]Hoja2!$G$7/1000</f>
        <v>0.498</v>
      </c>
      <c r="J17" s="25">
        <f>[1]Hoja2!$G$5/1000</f>
        <v>21.530999999999999</v>
      </c>
      <c r="K17" s="25">
        <f>[1]Hoja2!$G$4/1000</f>
        <v>1609.1690000000001</v>
      </c>
      <c r="L17" s="25">
        <f>(SUM([1]Hoja2!$G$11:$G$15)/1000)+((SUM([1]Hoja2!$G$16:$G$19)*0.52))/1000</f>
        <v>106.50824</v>
      </c>
      <c r="M17" s="26">
        <f t="shared" si="1"/>
        <v>1737.70624</v>
      </c>
      <c r="N17" s="24">
        <f>[1]Hoja2!$G$6/1000</f>
        <v>2.403</v>
      </c>
      <c r="O17" s="42"/>
      <c r="P17" s="32">
        <f t="shared" si="2"/>
        <v>2.403</v>
      </c>
      <c r="Q17" s="24"/>
      <c r="R17" s="25"/>
      <c r="S17" s="25">
        <f>(SUM([1]Hoja2!$G$20:$G$24)/1000)+((SUM([1]Hoja2!$G$16:$G$19)*0.48)/1000)</f>
        <v>116.72476</v>
      </c>
      <c r="T17" s="25"/>
      <c r="U17" s="25"/>
      <c r="V17" s="26">
        <f t="shared" si="3"/>
        <v>116.72476</v>
      </c>
      <c r="W17" s="33">
        <f>[1]Hoja2!$G$26/1000</f>
        <v>140.68631578947367</v>
      </c>
      <c r="X17" s="33">
        <f t="shared" si="4"/>
        <v>2020.5023157894736</v>
      </c>
    </row>
    <row r="18" spans="1:24" x14ac:dyDescent="0.25">
      <c r="A18" s="12">
        <v>2010</v>
      </c>
      <c r="B18" s="24">
        <f>([1]Hoja2!$H$3+[1]Hoja2!$H$8+[1]Hoja2!$H$9+[1]Hoja2!$H$10)/1000</f>
        <v>25.777000000000001</v>
      </c>
      <c r="C18" s="25"/>
      <c r="D18" s="25"/>
      <c r="E18" s="26">
        <f t="shared" si="0"/>
        <v>25.777000000000001</v>
      </c>
      <c r="F18" s="24"/>
      <c r="G18" s="25"/>
      <c r="H18" s="25"/>
      <c r="I18" s="25">
        <f>[1]Hoja2!$H$7/1000</f>
        <v>0.28999999999999998</v>
      </c>
      <c r="J18" s="25">
        <f>[1]Hoja2!$H$5/1000</f>
        <v>17.260999999999999</v>
      </c>
      <c r="K18" s="25">
        <f>[1]Hoja2!$H$4/1000</f>
        <v>1466.806</v>
      </c>
      <c r="L18" s="25">
        <f>(SUM([1]Hoja2!$H$11:$H$15)/1000)+((SUM([1]Hoja2!$H$16:$H$19)*0.52))/1000</f>
        <v>138.77884</v>
      </c>
      <c r="M18" s="26">
        <f t="shared" si="1"/>
        <v>1623.1358399999999</v>
      </c>
      <c r="N18" s="24">
        <f>[1]Hoja2!$H$6/1000</f>
        <v>2.2109999999999999</v>
      </c>
      <c r="O18" s="25"/>
      <c r="P18" s="26">
        <f t="shared" si="2"/>
        <v>2.2109999999999999</v>
      </c>
      <c r="Q18" s="24"/>
      <c r="R18" s="25"/>
      <c r="S18" s="25">
        <f>(SUM([1]Hoja2!$H$20:$H$24)/1000)+((SUM([1]Hoja2!$H$16:$H$19)*0.48)/1000)</f>
        <v>145.87116</v>
      </c>
      <c r="T18" s="25"/>
      <c r="U18" s="25"/>
      <c r="V18" s="26">
        <f t="shared" si="3"/>
        <v>145.87116</v>
      </c>
      <c r="W18" s="33">
        <f>[1]Hoja2!$H$26/1000</f>
        <v>134.96210526315789</v>
      </c>
      <c r="X18" s="33">
        <f t="shared" si="4"/>
        <v>1931.9571052631577</v>
      </c>
    </row>
    <row r="19" spans="1:24" ht="15.75" thickBot="1" x14ac:dyDescent="0.3">
      <c r="A19" s="13">
        <v>2011</v>
      </c>
      <c r="B19" s="43">
        <f>([1]Hoja2!$I$3+[1]Hoja2!$I$8+[1]Hoja2!$I$9+[1]Hoja2!$I$10)/1000</f>
        <v>14.242000000000001</v>
      </c>
      <c r="C19" s="44"/>
      <c r="D19" s="44"/>
      <c r="E19" s="35">
        <f t="shared" si="0"/>
        <v>14.242000000000001</v>
      </c>
      <c r="F19" s="43"/>
      <c r="G19" s="44"/>
      <c r="H19" s="44"/>
      <c r="I19" s="44">
        <f>[1]Hoja2!$I$7/1000</f>
        <v>0.29799999999999999</v>
      </c>
      <c r="J19" s="44">
        <f>[1]Hoja2!$I$5/1000</f>
        <v>13.945</v>
      </c>
      <c r="K19" s="44">
        <f>[1]Hoja2!$I$4/1000</f>
        <v>1223.431</v>
      </c>
      <c r="L19" s="44">
        <f>(SUM([1]Hoja2!$I$11:$I$15)/1000)+((SUM([1]Hoja2!$I$16:$I$19)*0.52))/1000</f>
        <v>165.55440000000002</v>
      </c>
      <c r="M19" s="35">
        <f t="shared" si="1"/>
        <v>1403.2284</v>
      </c>
      <c r="N19" s="43">
        <f>[1]Hoja2!$I$6/1000</f>
        <v>1.8680000000000001</v>
      </c>
      <c r="O19" s="44"/>
      <c r="P19" s="35">
        <f t="shared" si="2"/>
        <v>1.8680000000000001</v>
      </c>
      <c r="Q19" s="43"/>
      <c r="R19" s="44"/>
      <c r="S19" s="44">
        <f>(SUM([1]Hoja2!$I$20:$I$24)/1000)+((SUM([1]Hoja2!$I$16:$I$19)*0.48)/1000)</f>
        <v>196.04259999999999</v>
      </c>
      <c r="T19" s="44"/>
      <c r="U19" s="44"/>
      <c r="V19" s="35">
        <f t="shared" si="3"/>
        <v>196.04259999999999</v>
      </c>
      <c r="W19" s="45">
        <f>[1]Hoja2!$I$26/1000</f>
        <v>116.72</v>
      </c>
      <c r="X19" s="45">
        <f t="shared" si="4"/>
        <v>1732.1009999999999</v>
      </c>
    </row>
    <row r="20" spans="1:24" ht="15.75" thickTop="1" x14ac:dyDescent="0.25"/>
    <row r="21" spans="1:24" x14ac:dyDescent="0.25">
      <c r="A21" s="111" t="s">
        <v>74</v>
      </c>
    </row>
    <row r="22" spans="1:24" x14ac:dyDescent="0.25">
      <c r="A22" s="112" t="s">
        <v>75</v>
      </c>
      <c r="B22" t="s">
        <v>76</v>
      </c>
    </row>
    <row r="23" spans="1:24" x14ac:dyDescent="0.25">
      <c r="A23" s="112" t="s">
        <v>78</v>
      </c>
      <c r="B23" t="s">
        <v>77</v>
      </c>
    </row>
  </sheetData>
  <mergeCells count="7">
    <mergeCell ref="B4:X4"/>
    <mergeCell ref="B6:E6"/>
    <mergeCell ref="F6:M6"/>
    <mergeCell ref="N6:P6"/>
    <mergeCell ref="Q6:V6"/>
    <mergeCell ref="W6:W7"/>
    <mergeCell ref="X6:X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workbookViewId="0">
      <selection activeCell="A16" sqref="A8:XFD16"/>
    </sheetView>
  </sheetViews>
  <sheetFormatPr baseColWidth="10" defaultRowHeight="15" x14ac:dyDescent="0.25"/>
  <sheetData>
    <row r="1" spans="1:24" ht="15.75" x14ac:dyDescent="0.3">
      <c r="A1" s="1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54" t="s">
        <v>28</v>
      </c>
    </row>
    <row r="2" spans="1:24" ht="15.75" x14ac:dyDescent="0.3">
      <c r="A2" s="1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54" t="s">
        <v>29</v>
      </c>
    </row>
    <row r="3" spans="1:24" ht="15.75" x14ac:dyDescent="0.3">
      <c r="A3" s="1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55">
        <f ca="1">NOW()</f>
        <v>41703.549740509261</v>
      </c>
    </row>
    <row r="4" spans="1:24" ht="15.75" x14ac:dyDescent="0.3">
      <c r="A4" s="11"/>
      <c r="B4" s="96" t="s">
        <v>23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</row>
    <row r="5" spans="1:24" ht="15.75" x14ac:dyDescent="0.3">
      <c r="A5" s="1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.75" thickBot="1" x14ac:dyDescent="0.3">
      <c r="A6" s="11"/>
      <c r="B6" s="97" t="s">
        <v>3</v>
      </c>
      <c r="C6" s="98"/>
      <c r="D6" s="98"/>
      <c r="E6" s="99"/>
      <c r="F6" s="97" t="s">
        <v>4</v>
      </c>
      <c r="G6" s="98"/>
      <c r="H6" s="98"/>
      <c r="I6" s="98"/>
      <c r="J6" s="98"/>
      <c r="K6" s="98"/>
      <c r="L6" s="98"/>
      <c r="M6" s="99"/>
      <c r="N6" s="97" t="s">
        <v>5</v>
      </c>
      <c r="O6" s="98"/>
      <c r="P6" s="99"/>
      <c r="Q6" s="100" t="s">
        <v>6</v>
      </c>
      <c r="R6" s="101"/>
      <c r="S6" s="101"/>
      <c r="T6" s="101"/>
      <c r="U6" s="101"/>
      <c r="V6" s="102"/>
      <c r="W6" s="103" t="s">
        <v>7</v>
      </c>
      <c r="X6" s="105" t="s">
        <v>8</v>
      </c>
    </row>
    <row r="7" spans="1:24" ht="37.5" thickTop="1" thickBot="1" x14ac:dyDescent="0.3">
      <c r="A7" s="56" t="s">
        <v>22</v>
      </c>
      <c r="B7" s="3" t="s">
        <v>9</v>
      </c>
      <c r="C7" s="4" t="s">
        <v>10</v>
      </c>
      <c r="D7" s="4" t="s">
        <v>11</v>
      </c>
      <c r="E7" s="5" t="s">
        <v>8</v>
      </c>
      <c r="F7" s="6" t="s">
        <v>12</v>
      </c>
      <c r="G7" s="7" t="s">
        <v>13</v>
      </c>
      <c r="H7" s="7" t="s">
        <v>14</v>
      </c>
      <c r="I7" s="4" t="s">
        <v>15</v>
      </c>
      <c r="J7" s="4" t="s">
        <v>16</v>
      </c>
      <c r="K7" s="4" t="s">
        <v>10</v>
      </c>
      <c r="L7" s="4" t="s">
        <v>17</v>
      </c>
      <c r="M7" s="5" t="s">
        <v>8</v>
      </c>
      <c r="N7" s="3" t="s">
        <v>18</v>
      </c>
      <c r="O7" s="7" t="s">
        <v>19</v>
      </c>
      <c r="P7" s="5" t="s">
        <v>8</v>
      </c>
      <c r="Q7" s="8" t="s">
        <v>0</v>
      </c>
      <c r="R7" s="9" t="s">
        <v>1</v>
      </c>
      <c r="S7" s="9" t="s">
        <v>2</v>
      </c>
      <c r="T7" s="9" t="s">
        <v>20</v>
      </c>
      <c r="U7" s="9" t="s">
        <v>21</v>
      </c>
      <c r="V7" s="10" t="s">
        <v>8</v>
      </c>
      <c r="W7" s="104"/>
      <c r="X7" s="106"/>
    </row>
    <row r="8" spans="1:24" ht="15.75" hidden="1" thickTop="1" x14ac:dyDescent="0.25">
      <c r="A8" s="36">
        <v>2000</v>
      </c>
      <c r="B8" s="14"/>
      <c r="C8" s="15"/>
      <c r="D8" s="15"/>
      <c r="E8" s="16"/>
      <c r="F8" s="14"/>
      <c r="G8" s="15"/>
      <c r="H8" s="15"/>
      <c r="I8" s="15"/>
      <c r="J8" s="15"/>
      <c r="K8" s="17"/>
      <c r="L8" s="15"/>
      <c r="M8" s="16"/>
      <c r="N8" s="14"/>
      <c r="O8" s="41"/>
      <c r="P8" s="22"/>
      <c r="Q8" s="14"/>
      <c r="R8" s="15"/>
      <c r="S8" s="15"/>
      <c r="T8" s="15"/>
      <c r="U8" s="15"/>
      <c r="V8" s="16"/>
      <c r="W8" s="23"/>
      <c r="X8" s="23"/>
    </row>
    <row r="9" spans="1:24" hidden="1" x14ac:dyDescent="0.25">
      <c r="A9" s="12">
        <v>2001</v>
      </c>
      <c r="B9" s="24"/>
      <c r="C9" s="25"/>
      <c r="D9" s="25"/>
      <c r="E9" s="26"/>
      <c r="F9" s="24"/>
      <c r="G9" s="25"/>
      <c r="H9" s="25"/>
      <c r="I9" s="25"/>
      <c r="J9" s="25"/>
      <c r="K9" s="27"/>
      <c r="L9" s="25"/>
      <c r="M9" s="26"/>
      <c r="N9" s="24"/>
      <c r="O9" s="42"/>
      <c r="P9" s="32"/>
      <c r="Q9" s="24"/>
      <c r="R9" s="25"/>
      <c r="S9" s="25"/>
      <c r="T9" s="25"/>
      <c r="U9" s="25"/>
      <c r="V9" s="26"/>
      <c r="W9" s="33"/>
      <c r="X9" s="33"/>
    </row>
    <row r="10" spans="1:24" hidden="1" x14ac:dyDescent="0.25">
      <c r="A10" s="12">
        <v>2002</v>
      </c>
      <c r="B10" s="24"/>
      <c r="C10" s="25"/>
      <c r="D10" s="25"/>
      <c r="E10" s="26"/>
      <c r="F10" s="24"/>
      <c r="G10" s="25"/>
      <c r="H10" s="25"/>
      <c r="I10" s="25"/>
      <c r="J10" s="25"/>
      <c r="K10" s="27"/>
      <c r="L10" s="25"/>
      <c r="M10" s="26"/>
      <c r="N10" s="24"/>
      <c r="O10" s="42"/>
      <c r="P10" s="32"/>
      <c r="Q10" s="24"/>
      <c r="R10" s="25"/>
      <c r="S10" s="25"/>
      <c r="T10" s="25"/>
      <c r="U10" s="25"/>
      <c r="V10" s="26"/>
      <c r="W10" s="33"/>
      <c r="X10" s="33"/>
    </row>
    <row r="11" spans="1:24" hidden="1" x14ac:dyDescent="0.25">
      <c r="A11" s="12">
        <v>2003</v>
      </c>
      <c r="B11" s="24"/>
      <c r="C11" s="25"/>
      <c r="D11" s="25"/>
      <c r="E11" s="26"/>
      <c r="F11" s="24"/>
      <c r="G11" s="25"/>
      <c r="H11" s="25"/>
      <c r="I11" s="25"/>
      <c r="J11" s="25"/>
      <c r="K11" s="27"/>
      <c r="L11" s="25"/>
      <c r="M11" s="26"/>
      <c r="N11" s="24"/>
      <c r="O11" s="42"/>
      <c r="P11" s="32"/>
      <c r="Q11" s="24"/>
      <c r="R11" s="25"/>
      <c r="S11" s="25"/>
      <c r="T11" s="25"/>
      <c r="U11" s="25"/>
      <c r="V11" s="26"/>
      <c r="W11" s="33"/>
      <c r="X11" s="33"/>
    </row>
    <row r="12" spans="1:24" hidden="1" x14ac:dyDescent="0.25">
      <c r="A12" s="12">
        <v>2004</v>
      </c>
      <c r="B12" s="24"/>
      <c r="C12" s="25"/>
      <c r="D12" s="25"/>
      <c r="E12" s="26"/>
      <c r="F12" s="24"/>
      <c r="G12" s="25"/>
      <c r="H12" s="25"/>
      <c r="I12" s="25"/>
      <c r="J12" s="25"/>
      <c r="K12" s="27"/>
      <c r="L12" s="25"/>
      <c r="M12" s="26"/>
      <c r="N12" s="24"/>
      <c r="O12" s="42"/>
      <c r="P12" s="32"/>
      <c r="Q12" s="24"/>
      <c r="R12" s="25"/>
      <c r="S12" s="25"/>
      <c r="T12" s="25"/>
      <c r="U12" s="25"/>
      <c r="V12" s="26"/>
      <c r="W12" s="33"/>
      <c r="X12" s="33"/>
    </row>
    <row r="13" spans="1:24" hidden="1" x14ac:dyDescent="0.25">
      <c r="A13" s="12">
        <v>2005</v>
      </c>
      <c r="B13" s="24"/>
      <c r="C13" s="25"/>
      <c r="D13" s="25"/>
      <c r="E13" s="26"/>
      <c r="F13" s="24"/>
      <c r="G13" s="25"/>
      <c r="H13" s="25"/>
      <c r="I13" s="25"/>
      <c r="J13" s="25"/>
      <c r="K13" s="27"/>
      <c r="L13" s="25"/>
      <c r="M13" s="26"/>
      <c r="N13" s="24"/>
      <c r="O13" s="42"/>
      <c r="P13" s="32"/>
      <c r="Q13" s="24"/>
      <c r="R13" s="25"/>
      <c r="S13" s="25"/>
      <c r="T13" s="25"/>
      <c r="U13" s="25"/>
      <c r="V13" s="26"/>
      <c r="W13" s="33"/>
      <c r="X13" s="33"/>
    </row>
    <row r="14" spans="1:24" hidden="1" x14ac:dyDescent="0.25">
      <c r="A14" s="12">
        <v>2006</v>
      </c>
      <c r="B14" s="24"/>
      <c r="C14" s="25"/>
      <c r="D14" s="25"/>
      <c r="E14" s="26"/>
      <c r="F14" s="24"/>
      <c r="G14" s="25"/>
      <c r="H14" s="25"/>
      <c r="I14" s="25"/>
      <c r="J14" s="25"/>
      <c r="K14" s="27"/>
      <c r="L14" s="25"/>
      <c r="M14" s="26"/>
      <c r="N14" s="24"/>
      <c r="O14" s="42"/>
      <c r="P14" s="32"/>
      <c r="Q14" s="24"/>
      <c r="R14" s="25"/>
      <c r="S14" s="25"/>
      <c r="T14" s="25"/>
      <c r="U14" s="25"/>
      <c r="V14" s="26"/>
      <c r="W14" s="33"/>
      <c r="X14" s="33"/>
    </row>
    <row r="15" spans="1:24" hidden="1" x14ac:dyDescent="0.25">
      <c r="A15" s="12">
        <v>2007</v>
      </c>
      <c r="B15" s="24"/>
      <c r="C15" s="25"/>
      <c r="D15" s="25"/>
      <c r="E15" s="26"/>
      <c r="F15" s="24"/>
      <c r="G15" s="25"/>
      <c r="H15" s="25"/>
      <c r="I15" s="25"/>
      <c r="J15" s="25"/>
      <c r="K15" s="27"/>
      <c r="L15" s="25"/>
      <c r="M15" s="26"/>
      <c r="N15" s="24"/>
      <c r="O15" s="42"/>
      <c r="P15" s="32"/>
      <c r="Q15" s="24"/>
      <c r="R15" s="25"/>
      <c r="S15" s="25"/>
      <c r="T15" s="25"/>
      <c r="U15" s="25"/>
      <c r="V15" s="26"/>
      <c r="W15" s="33"/>
      <c r="X15" s="33"/>
    </row>
    <row r="16" spans="1:24" hidden="1" x14ac:dyDescent="0.25">
      <c r="A16" s="12">
        <v>2008</v>
      </c>
      <c r="B16" s="24"/>
      <c r="C16" s="25"/>
      <c r="D16" s="25"/>
      <c r="E16" s="26"/>
      <c r="F16" s="24"/>
      <c r="G16" s="25"/>
      <c r="H16" s="25"/>
      <c r="I16" s="25"/>
      <c r="J16" s="25"/>
      <c r="K16" s="27"/>
      <c r="L16" s="25"/>
      <c r="M16" s="26"/>
      <c r="N16" s="24"/>
      <c r="O16" s="42"/>
      <c r="P16" s="32"/>
      <c r="Q16" s="24"/>
      <c r="R16" s="25"/>
      <c r="S16" s="25"/>
      <c r="T16" s="25"/>
      <c r="U16" s="25"/>
      <c r="V16" s="26"/>
      <c r="W16" s="33"/>
      <c r="X16" s="33"/>
    </row>
    <row r="17" spans="1:24" ht="15.75" thickTop="1" x14ac:dyDescent="0.25">
      <c r="A17" s="12">
        <v>2009</v>
      </c>
      <c r="B17" s="24"/>
      <c r="C17" s="25"/>
      <c r="D17" s="25"/>
      <c r="E17" s="26"/>
      <c r="F17" s="24"/>
      <c r="G17" s="25"/>
      <c r="H17" s="25"/>
      <c r="I17" s="25"/>
      <c r="J17" s="25">
        <f>[2]Hoja1!$C$80/1000</f>
        <v>51.166947608613874</v>
      </c>
      <c r="K17" s="27"/>
      <c r="L17" s="25"/>
      <c r="M17" s="26">
        <f>SUM(F17:L17)</f>
        <v>51.166947608613874</v>
      </c>
      <c r="N17" s="24">
        <f>[2]Hoja1!$C$81/1000</f>
        <v>420.68674110847712</v>
      </c>
      <c r="O17" s="42"/>
      <c r="P17" s="32">
        <f>SUM(N17:O17)</f>
        <v>420.68674110847712</v>
      </c>
      <c r="Q17" s="24"/>
      <c r="R17" s="25"/>
      <c r="S17" s="25"/>
      <c r="T17" s="25"/>
      <c r="U17" s="25"/>
      <c r="V17" s="26"/>
      <c r="W17" s="33">
        <f>[2]Hoja1!$C$82/1000</f>
        <v>64.379305931492979</v>
      </c>
      <c r="X17" s="33">
        <f>SUM(E17,M17,P17,V17,W17)</f>
        <v>536.23299464858405</v>
      </c>
    </row>
    <row r="18" spans="1:24" x14ac:dyDescent="0.25">
      <c r="A18" s="12">
        <v>2010</v>
      </c>
      <c r="B18" s="24"/>
      <c r="C18" s="25"/>
      <c r="D18" s="25"/>
      <c r="E18" s="26"/>
      <c r="F18" s="24"/>
      <c r="G18" s="25"/>
      <c r="H18" s="25"/>
      <c r="I18" s="25"/>
      <c r="J18" s="25">
        <f>[2]Hoja1!$D$80/1000</f>
        <v>49.106311672691035</v>
      </c>
      <c r="K18" s="25"/>
      <c r="L18" s="25"/>
      <c r="M18" s="26">
        <f t="shared" ref="M18:M19" si="0">SUM(F18:L18)</f>
        <v>49.106311672691035</v>
      </c>
      <c r="N18" s="24">
        <f>[2]Hoja1!$D$81/1000</f>
        <v>443.30601743809348</v>
      </c>
      <c r="O18" s="25"/>
      <c r="P18" s="26">
        <f t="shared" ref="P18:P19" si="1">SUM(N18:O18)</f>
        <v>443.30601743809348</v>
      </c>
      <c r="Q18" s="24"/>
      <c r="R18" s="25"/>
      <c r="S18" s="25"/>
      <c r="T18" s="25"/>
      <c r="U18" s="25"/>
      <c r="V18" s="26"/>
      <c r="W18" s="33">
        <f>[2]Hoja1!$D$82/1000</f>
        <v>64.890842963463584</v>
      </c>
      <c r="X18" s="33">
        <f t="shared" ref="X18:X19" si="2">SUM(E18,M18,P18,V18,W18)</f>
        <v>557.3031720742481</v>
      </c>
    </row>
    <row r="19" spans="1:24" ht="15.75" thickBot="1" x14ac:dyDescent="0.3">
      <c r="A19" s="13">
        <v>2011</v>
      </c>
      <c r="B19" s="43"/>
      <c r="C19" s="44"/>
      <c r="D19" s="44"/>
      <c r="E19" s="35"/>
      <c r="F19" s="43"/>
      <c r="G19" s="44"/>
      <c r="H19" s="44"/>
      <c r="I19" s="44"/>
      <c r="J19" s="44">
        <f>[2]Hoja1!$E$80/1000</f>
        <v>51.19163323149931</v>
      </c>
      <c r="K19" s="44"/>
      <c r="L19" s="44"/>
      <c r="M19" s="35">
        <f t="shared" si="0"/>
        <v>51.19163323149931</v>
      </c>
      <c r="N19" s="43">
        <f>[2]Hoja1!$E$81/1000</f>
        <v>473.26488057086459</v>
      </c>
      <c r="O19" s="44"/>
      <c r="P19" s="35">
        <f t="shared" si="1"/>
        <v>473.26488057086459</v>
      </c>
      <c r="Q19" s="43"/>
      <c r="R19" s="44"/>
      <c r="S19" s="44"/>
      <c r="T19" s="44"/>
      <c r="U19" s="44"/>
      <c r="V19" s="35"/>
      <c r="W19" s="45">
        <f>[2]Hoja1!$E$82/1000</f>
        <v>69.731112308096058</v>
      </c>
      <c r="X19" s="45">
        <f t="shared" si="2"/>
        <v>594.18762611045997</v>
      </c>
    </row>
    <row r="20" spans="1:24" ht="15.75" thickTop="1" x14ac:dyDescent="0.25"/>
  </sheetData>
  <mergeCells count="7">
    <mergeCell ref="B4:X4"/>
    <mergeCell ref="B6:E6"/>
    <mergeCell ref="F6:M6"/>
    <mergeCell ref="N6:P6"/>
    <mergeCell ref="Q6:V6"/>
    <mergeCell ref="W6:W7"/>
    <mergeCell ref="X6:X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workbookViewId="0">
      <selection activeCell="A12" sqref="A8:XFD12"/>
    </sheetView>
  </sheetViews>
  <sheetFormatPr baseColWidth="10" defaultRowHeight="15" x14ac:dyDescent="0.25"/>
  <sheetData>
    <row r="1" spans="1:24" ht="15.75" x14ac:dyDescent="0.3">
      <c r="A1" s="1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54" t="s">
        <v>28</v>
      </c>
    </row>
    <row r="2" spans="1:24" ht="15.75" x14ac:dyDescent="0.3">
      <c r="A2" s="1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54" t="s">
        <v>29</v>
      </c>
    </row>
    <row r="3" spans="1:24" ht="15.75" x14ac:dyDescent="0.3">
      <c r="A3" s="1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55">
        <f ca="1">NOW()</f>
        <v>41703.549740509261</v>
      </c>
    </row>
    <row r="4" spans="1:24" ht="15.75" x14ac:dyDescent="0.3">
      <c r="A4" s="11"/>
      <c r="B4" s="96" t="s">
        <v>32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</row>
    <row r="5" spans="1:24" ht="15.75" x14ac:dyDescent="0.3">
      <c r="A5" s="1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.75" thickBot="1" x14ac:dyDescent="0.3">
      <c r="A6" s="11"/>
      <c r="B6" s="97" t="s">
        <v>3</v>
      </c>
      <c r="C6" s="98"/>
      <c r="D6" s="98"/>
      <c r="E6" s="99"/>
      <c r="F6" s="97" t="s">
        <v>4</v>
      </c>
      <c r="G6" s="98"/>
      <c r="H6" s="98"/>
      <c r="I6" s="98"/>
      <c r="J6" s="98"/>
      <c r="K6" s="98"/>
      <c r="L6" s="98"/>
      <c r="M6" s="99"/>
      <c r="N6" s="97" t="s">
        <v>5</v>
      </c>
      <c r="O6" s="98"/>
      <c r="P6" s="99"/>
      <c r="Q6" s="100" t="s">
        <v>6</v>
      </c>
      <c r="R6" s="101"/>
      <c r="S6" s="101"/>
      <c r="T6" s="101"/>
      <c r="U6" s="101"/>
      <c r="V6" s="102"/>
      <c r="W6" s="103" t="s">
        <v>7</v>
      </c>
      <c r="X6" s="105" t="s">
        <v>8</v>
      </c>
    </row>
    <row r="7" spans="1:24" ht="37.5" thickTop="1" thickBot="1" x14ac:dyDescent="0.3">
      <c r="A7" s="56" t="s">
        <v>22</v>
      </c>
      <c r="B7" s="3" t="s">
        <v>9</v>
      </c>
      <c r="C7" s="4" t="s">
        <v>10</v>
      </c>
      <c r="D7" s="4" t="s">
        <v>11</v>
      </c>
      <c r="E7" s="5" t="s">
        <v>8</v>
      </c>
      <c r="F7" s="6" t="s">
        <v>12</v>
      </c>
      <c r="G7" s="7" t="s">
        <v>13</v>
      </c>
      <c r="H7" s="7" t="s">
        <v>14</v>
      </c>
      <c r="I7" s="4" t="s">
        <v>15</v>
      </c>
      <c r="J7" s="4" t="s">
        <v>16</v>
      </c>
      <c r="K7" s="4" t="s">
        <v>10</v>
      </c>
      <c r="L7" s="4" t="s">
        <v>17</v>
      </c>
      <c r="M7" s="5" t="s">
        <v>8</v>
      </c>
      <c r="N7" s="3" t="s">
        <v>18</v>
      </c>
      <c r="O7" s="7" t="s">
        <v>19</v>
      </c>
      <c r="P7" s="5" t="s">
        <v>8</v>
      </c>
      <c r="Q7" s="8" t="s">
        <v>0</v>
      </c>
      <c r="R7" s="9" t="s">
        <v>1</v>
      </c>
      <c r="S7" s="9" t="s">
        <v>2</v>
      </c>
      <c r="T7" s="9" t="s">
        <v>20</v>
      </c>
      <c r="U7" s="9" t="s">
        <v>21</v>
      </c>
      <c r="V7" s="10" t="s">
        <v>8</v>
      </c>
      <c r="W7" s="104"/>
      <c r="X7" s="106"/>
    </row>
    <row r="8" spans="1:24" ht="15.75" hidden="1" thickTop="1" x14ac:dyDescent="0.25">
      <c r="A8" s="36">
        <v>2000</v>
      </c>
      <c r="B8" s="14"/>
      <c r="C8" s="15"/>
      <c r="D8" s="15"/>
      <c r="E8" s="16"/>
      <c r="F8" s="14"/>
      <c r="G8" s="15"/>
      <c r="H8" s="15"/>
      <c r="I8" s="15"/>
      <c r="J8" s="15"/>
      <c r="K8" s="17"/>
      <c r="L8" s="15"/>
      <c r="M8" s="16"/>
      <c r="N8" s="14"/>
      <c r="O8" s="41"/>
      <c r="P8" s="22"/>
      <c r="Q8" s="14"/>
      <c r="R8" s="15"/>
      <c r="S8" s="15"/>
      <c r="T8" s="15"/>
      <c r="U8" s="15"/>
      <c r="V8" s="16"/>
      <c r="W8" s="23"/>
      <c r="X8" s="23"/>
    </row>
    <row r="9" spans="1:24" hidden="1" x14ac:dyDescent="0.25">
      <c r="A9" s="12">
        <v>2001</v>
      </c>
      <c r="B9" s="24"/>
      <c r="C9" s="25"/>
      <c r="D9" s="25"/>
      <c r="E9" s="26"/>
      <c r="F9" s="24"/>
      <c r="G9" s="25"/>
      <c r="H9" s="25"/>
      <c r="I9" s="25"/>
      <c r="J9" s="25"/>
      <c r="K9" s="27"/>
      <c r="L9" s="25"/>
      <c r="M9" s="26"/>
      <c r="N9" s="24"/>
      <c r="O9" s="42"/>
      <c r="P9" s="32"/>
      <c r="Q9" s="24"/>
      <c r="R9" s="25"/>
      <c r="S9" s="25"/>
      <c r="T9" s="25"/>
      <c r="U9" s="25"/>
      <c r="V9" s="26"/>
      <c r="W9" s="33"/>
      <c r="X9" s="33"/>
    </row>
    <row r="10" spans="1:24" hidden="1" x14ac:dyDescent="0.25">
      <c r="A10" s="12">
        <v>2002</v>
      </c>
      <c r="B10" s="24"/>
      <c r="C10" s="25"/>
      <c r="D10" s="25"/>
      <c r="E10" s="26"/>
      <c r="F10" s="24"/>
      <c r="G10" s="25"/>
      <c r="H10" s="25"/>
      <c r="I10" s="25"/>
      <c r="J10" s="25"/>
      <c r="K10" s="27"/>
      <c r="L10" s="25"/>
      <c r="M10" s="26"/>
      <c r="N10" s="24"/>
      <c r="O10" s="42"/>
      <c r="P10" s="32"/>
      <c r="Q10" s="24"/>
      <c r="R10" s="25"/>
      <c r="S10" s="25"/>
      <c r="T10" s="25"/>
      <c r="U10" s="25"/>
      <c r="V10" s="26"/>
      <c r="W10" s="33"/>
      <c r="X10" s="33"/>
    </row>
    <row r="11" spans="1:24" hidden="1" x14ac:dyDescent="0.25">
      <c r="A11" s="12">
        <v>2003</v>
      </c>
      <c r="B11" s="24"/>
      <c r="C11" s="25"/>
      <c r="D11" s="25"/>
      <c r="E11" s="26"/>
      <c r="F11" s="24"/>
      <c r="G11" s="25"/>
      <c r="H11" s="25"/>
      <c r="I11" s="25"/>
      <c r="J11" s="25"/>
      <c r="K11" s="27"/>
      <c r="L11" s="25"/>
      <c r="M11" s="26"/>
      <c r="N11" s="24"/>
      <c r="O11" s="42"/>
      <c r="P11" s="32"/>
      <c r="Q11" s="24"/>
      <c r="R11" s="25"/>
      <c r="S11" s="25"/>
      <c r="T11" s="25"/>
      <c r="U11" s="25"/>
      <c r="V11" s="26"/>
      <c r="W11" s="33"/>
      <c r="X11" s="33"/>
    </row>
    <row r="12" spans="1:24" hidden="1" x14ac:dyDescent="0.25">
      <c r="A12" s="12">
        <v>2004</v>
      </c>
      <c r="B12" s="24"/>
      <c r="C12" s="25"/>
      <c r="D12" s="25"/>
      <c r="E12" s="26"/>
      <c r="F12" s="24"/>
      <c r="G12" s="25"/>
      <c r="H12" s="25"/>
      <c r="I12" s="25"/>
      <c r="J12" s="25"/>
      <c r="K12" s="27"/>
      <c r="L12" s="25"/>
      <c r="M12" s="26"/>
      <c r="N12" s="24"/>
      <c r="O12" s="42"/>
      <c r="P12" s="32"/>
      <c r="Q12" s="24"/>
      <c r="R12" s="25"/>
      <c r="S12" s="25"/>
      <c r="T12" s="25"/>
      <c r="U12" s="25"/>
      <c r="V12" s="26"/>
      <c r="W12" s="33"/>
      <c r="X12" s="33"/>
    </row>
    <row r="13" spans="1:24" ht="15.75" thickTop="1" x14ac:dyDescent="0.25">
      <c r="A13" s="12">
        <v>2005</v>
      </c>
      <c r="B13" s="24"/>
      <c r="C13" s="25"/>
      <c r="D13" s="25"/>
      <c r="E13" s="26"/>
      <c r="F13" s="24">
        <f>[3]Extrapolación_Rtdos!F115</f>
        <v>6.8449053587385391</v>
      </c>
      <c r="G13" s="25"/>
      <c r="H13" s="25"/>
      <c r="I13" s="25">
        <v>170.89</v>
      </c>
      <c r="J13" s="25"/>
      <c r="K13" s="27"/>
      <c r="L13" s="25"/>
      <c r="M13" s="26">
        <f t="shared" ref="M13:M19" si="0">SUM(F13:L13)</f>
        <v>177.73490535873853</v>
      </c>
      <c r="N13" s="24">
        <f>[3]Extrapolación_Rtdos!E115</f>
        <v>15.844510687115349</v>
      </c>
      <c r="O13" s="42"/>
      <c r="P13" s="32">
        <f>SUM(N13:O13)</f>
        <v>15.844510687115349</v>
      </c>
      <c r="Q13" s="24"/>
      <c r="R13" s="25"/>
      <c r="S13" s="25"/>
      <c r="T13" s="25"/>
      <c r="U13" s="25">
        <v>0.49</v>
      </c>
      <c r="V13" s="26">
        <f>SUM(Q13:U13)</f>
        <v>0.49</v>
      </c>
      <c r="W13" s="33">
        <f>[3]Extrapolación_Rtdos!G115</f>
        <v>0</v>
      </c>
      <c r="X13" s="33">
        <f t="shared" ref="X13:X19" si="1">SUM(E13,M13,P13,V13,W13)</f>
        <v>194.0694160458539</v>
      </c>
    </row>
    <row r="14" spans="1:24" x14ac:dyDescent="0.25">
      <c r="A14" s="12">
        <v>2006</v>
      </c>
      <c r="B14" s="24"/>
      <c r="C14" s="25"/>
      <c r="D14" s="25"/>
      <c r="E14" s="26"/>
      <c r="F14" s="24">
        <f>[3]Extrapolación_Rtdos!F116</f>
        <v>6.698147053997852</v>
      </c>
      <c r="G14" s="25"/>
      <c r="H14" s="25"/>
      <c r="I14" s="25">
        <v>171.53</v>
      </c>
      <c r="J14" s="25"/>
      <c r="K14" s="27"/>
      <c r="L14" s="25"/>
      <c r="M14" s="26">
        <f t="shared" si="0"/>
        <v>178.22814705399784</v>
      </c>
      <c r="N14" s="24">
        <f>[3]Extrapolación_Rtdos!E116</f>
        <v>21.015867388417529</v>
      </c>
      <c r="O14" s="42"/>
      <c r="P14" s="32">
        <f t="shared" ref="P14:P19" si="2">SUM(N14:O14)</f>
        <v>21.015867388417529</v>
      </c>
      <c r="Q14" s="24"/>
      <c r="R14" s="25"/>
      <c r="S14" s="25"/>
      <c r="T14" s="25"/>
      <c r="U14" s="25">
        <v>1.3</v>
      </c>
      <c r="V14" s="26">
        <f t="shared" ref="V14:V19" si="3">SUM(Q14:U14)</f>
        <v>1.3</v>
      </c>
      <c r="W14" s="33">
        <f>[3]Extrapolación_Rtdos!G116</f>
        <v>0</v>
      </c>
      <c r="X14" s="33">
        <f t="shared" si="1"/>
        <v>200.54401444241537</v>
      </c>
    </row>
    <row r="15" spans="1:24" x14ac:dyDescent="0.25">
      <c r="A15" s="12">
        <v>2007</v>
      </c>
      <c r="B15" s="24"/>
      <c r="C15" s="25"/>
      <c r="D15" s="25"/>
      <c r="E15" s="26"/>
      <c r="F15" s="24">
        <f>[3]Extrapolación_Rtdos!F117</f>
        <v>6.4292500106945152</v>
      </c>
      <c r="G15" s="25"/>
      <c r="H15" s="25"/>
      <c r="I15" s="25">
        <v>155.15</v>
      </c>
      <c r="J15" s="25"/>
      <c r="K15" s="27"/>
      <c r="L15" s="25"/>
      <c r="M15" s="26">
        <f t="shared" si="0"/>
        <v>161.57925001069452</v>
      </c>
      <c r="N15" s="24">
        <f>[3]Extrapolación_Rtdos!E117</f>
        <v>36.129123267449899</v>
      </c>
      <c r="O15" s="42"/>
      <c r="P15" s="32">
        <f t="shared" si="2"/>
        <v>36.129123267449899</v>
      </c>
      <c r="Q15" s="24"/>
      <c r="R15" s="25"/>
      <c r="S15" s="25"/>
      <c r="T15" s="25"/>
      <c r="U15" s="25">
        <v>5.3</v>
      </c>
      <c r="V15" s="26">
        <f t="shared" si="3"/>
        <v>5.3</v>
      </c>
      <c r="W15" s="33">
        <f>[3]Extrapolación_Rtdos!G117</f>
        <v>4.3152751509462468E-2</v>
      </c>
      <c r="X15" s="33">
        <f t="shared" si="1"/>
        <v>203.0515260296539</v>
      </c>
    </row>
    <row r="16" spans="1:24" x14ac:dyDescent="0.25">
      <c r="A16" s="12">
        <v>2008</v>
      </c>
      <c r="B16" s="24"/>
      <c r="C16" s="25"/>
      <c r="D16" s="25"/>
      <c r="E16" s="26"/>
      <c r="F16" s="24">
        <f>[3]Extrapolación_Rtdos!F118</f>
        <v>6.8442585218491914</v>
      </c>
      <c r="G16" s="25"/>
      <c r="H16" s="25"/>
      <c r="I16" s="25">
        <v>146.56</v>
      </c>
      <c r="J16" s="25"/>
      <c r="K16" s="27"/>
      <c r="L16" s="25"/>
      <c r="M16" s="26">
        <f t="shared" si="0"/>
        <v>153.40425852184919</v>
      </c>
      <c r="N16" s="24">
        <f>[3]Extrapolación_Rtdos!E118</f>
        <v>49.809817028796168</v>
      </c>
      <c r="O16" s="42"/>
      <c r="P16" s="32">
        <f t="shared" si="2"/>
        <v>49.809817028796168</v>
      </c>
      <c r="Q16" s="24"/>
      <c r="R16" s="25"/>
      <c r="S16" s="25"/>
      <c r="T16" s="25"/>
      <c r="U16" s="25">
        <v>9.51</v>
      </c>
      <c r="V16" s="26">
        <f t="shared" si="3"/>
        <v>9.51</v>
      </c>
      <c r="W16" s="33">
        <f>[3]Extrapolación_Rtdos!G118</f>
        <v>0.1438453602454321</v>
      </c>
      <c r="X16" s="33">
        <f t="shared" si="1"/>
        <v>212.86792091089077</v>
      </c>
    </row>
    <row r="17" spans="1:24" x14ac:dyDescent="0.25">
      <c r="A17" s="12">
        <v>2009</v>
      </c>
      <c r="B17" s="24"/>
      <c r="C17" s="25"/>
      <c r="D17" s="25"/>
      <c r="E17" s="26"/>
      <c r="F17" s="24">
        <f>[3]Extrapolación_Rtdos!F119</f>
        <v>7.0871115889883978</v>
      </c>
      <c r="G17" s="25"/>
      <c r="H17" s="25"/>
      <c r="I17" s="25">
        <v>142.91999999999999</v>
      </c>
      <c r="J17" s="25"/>
      <c r="K17" s="27"/>
      <c r="L17" s="25"/>
      <c r="M17" s="26">
        <f t="shared" si="0"/>
        <v>150.00711158898838</v>
      </c>
      <c r="N17" s="24">
        <f>[3]Extrapolación_Rtdos!E119</f>
        <v>54.505349523347263</v>
      </c>
      <c r="O17" s="42"/>
      <c r="P17" s="32">
        <f t="shared" si="2"/>
        <v>54.505349523347263</v>
      </c>
      <c r="Q17" s="24"/>
      <c r="R17" s="25"/>
      <c r="S17" s="25"/>
      <c r="T17" s="25"/>
      <c r="U17" s="25">
        <v>18.34</v>
      </c>
      <c r="V17" s="26">
        <f t="shared" si="3"/>
        <v>18.34</v>
      </c>
      <c r="W17" s="33">
        <f>[3]Extrapolación_Rtdos!G119</f>
        <v>0.15713859699032623</v>
      </c>
      <c r="X17" s="33">
        <f t="shared" si="1"/>
        <v>223.00959970932598</v>
      </c>
    </row>
    <row r="18" spans="1:24" x14ac:dyDescent="0.25">
      <c r="A18" s="12">
        <v>2010</v>
      </c>
      <c r="B18" s="24"/>
      <c r="C18" s="25"/>
      <c r="D18" s="25"/>
      <c r="E18" s="26"/>
      <c r="F18" s="24">
        <f>[3]Extrapolación_Rtdos!F120</f>
        <v>8.0617494052066387</v>
      </c>
      <c r="G18" s="25"/>
      <c r="H18" s="25"/>
      <c r="I18" s="25">
        <v>166.78</v>
      </c>
      <c r="J18" s="25"/>
      <c r="K18" s="25"/>
      <c r="L18" s="25"/>
      <c r="M18" s="26">
        <f t="shared" si="0"/>
        <v>174.84174940520663</v>
      </c>
      <c r="N18" s="24">
        <f>[3]Extrapolación_Rtdos!E120</f>
        <v>69.085213020273969</v>
      </c>
      <c r="O18" s="25"/>
      <c r="P18" s="26">
        <f t="shared" si="2"/>
        <v>69.085213020273969</v>
      </c>
      <c r="Q18" s="24"/>
      <c r="R18" s="25"/>
      <c r="S18" s="25"/>
      <c r="T18" s="25"/>
      <c r="U18" s="25">
        <v>24.8</v>
      </c>
      <c r="V18" s="26">
        <f t="shared" si="3"/>
        <v>24.8</v>
      </c>
      <c r="W18" s="33">
        <f>[3]Extrapolación_Rtdos!G120</f>
        <v>0.190871915015739</v>
      </c>
      <c r="X18" s="33">
        <f t="shared" si="1"/>
        <v>268.91783434049637</v>
      </c>
    </row>
    <row r="19" spans="1:24" ht="15.75" thickBot="1" x14ac:dyDescent="0.3">
      <c r="A19" s="13">
        <v>2011</v>
      </c>
      <c r="B19" s="43"/>
      <c r="C19" s="44"/>
      <c r="D19" s="44"/>
      <c r="E19" s="35"/>
      <c r="F19" s="43">
        <f>[3]Extrapolación_Rtdos!F121</f>
        <v>6.8463341173460996</v>
      </c>
      <c r="G19" s="44"/>
      <c r="H19" s="44"/>
      <c r="I19" s="44">
        <v>147.41999999999999</v>
      </c>
      <c r="J19" s="44"/>
      <c r="K19" s="44"/>
      <c r="L19" s="44"/>
      <c r="M19" s="35">
        <f t="shared" si="0"/>
        <v>154.26633411734608</v>
      </c>
      <c r="N19" s="43">
        <f>[3]Extrapolación_Rtdos!E121</f>
        <v>67.291159140517081</v>
      </c>
      <c r="O19" s="44"/>
      <c r="P19" s="35">
        <f t="shared" si="2"/>
        <v>67.291159140517081</v>
      </c>
      <c r="Q19" s="43"/>
      <c r="R19" s="44"/>
      <c r="S19" s="44"/>
      <c r="T19" s="44"/>
      <c r="U19" s="44">
        <v>21.56</v>
      </c>
      <c r="V19" s="35">
        <f t="shared" si="3"/>
        <v>21.56</v>
      </c>
      <c r="W19" s="45">
        <f>[3]Extrapolación_Rtdos!G121</f>
        <v>0.19964233442541995</v>
      </c>
      <c r="X19" s="45">
        <f t="shared" si="1"/>
        <v>243.31713559228857</v>
      </c>
    </row>
    <row r="20" spans="1:24" ht="15.75" thickTop="1" x14ac:dyDescent="0.25"/>
  </sheetData>
  <mergeCells count="7">
    <mergeCell ref="B4:X4"/>
    <mergeCell ref="B6:E6"/>
    <mergeCell ref="F6:M6"/>
    <mergeCell ref="N6:P6"/>
    <mergeCell ref="Q6:V6"/>
    <mergeCell ref="W6:W7"/>
    <mergeCell ref="X6:X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workbookViewId="0">
      <selection activeCell="A14" sqref="A8:XFD14"/>
    </sheetView>
  </sheetViews>
  <sheetFormatPr baseColWidth="10" defaultRowHeight="15" x14ac:dyDescent="0.25"/>
  <sheetData>
    <row r="1" spans="1:24" ht="15.75" x14ac:dyDescent="0.3">
      <c r="A1" s="1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54" t="s">
        <v>28</v>
      </c>
    </row>
    <row r="2" spans="1:24" ht="15.75" x14ac:dyDescent="0.3">
      <c r="A2" s="1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54" t="s">
        <v>29</v>
      </c>
    </row>
    <row r="3" spans="1:24" ht="15.75" x14ac:dyDescent="0.3">
      <c r="A3" s="1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55">
        <f ca="1">NOW()</f>
        <v>41703.549740509261</v>
      </c>
    </row>
    <row r="4" spans="1:24" ht="15.75" x14ac:dyDescent="0.3">
      <c r="A4" s="11"/>
      <c r="B4" s="96" t="s">
        <v>47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</row>
    <row r="5" spans="1:24" ht="15.75" x14ac:dyDescent="0.3">
      <c r="A5" s="1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.75" thickBot="1" x14ac:dyDescent="0.3">
      <c r="A6" s="11"/>
      <c r="B6" s="97" t="s">
        <v>3</v>
      </c>
      <c r="C6" s="98"/>
      <c r="D6" s="98"/>
      <c r="E6" s="99"/>
      <c r="F6" s="97" t="s">
        <v>4</v>
      </c>
      <c r="G6" s="98"/>
      <c r="H6" s="98"/>
      <c r="I6" s="98"/>
      <c r="J6" s="98"/>
      <c r="K6" s="98"/>
      <c r="L6" s="98"/>
      <c r="M6" s="99"/>
      <c r="N6" s="97" t="s">
        <v>5</v>
      </c>
      <c r="O6" s="98"/>
      <c r="P6" s="99"/>
      <c r="Q6" s="100" t="s">
        <v>6</v>
      </c>
      <c r="R6" s="101"/>
      <c r="S6" s="101"/>
      <c r="T6" s="101"/>
      <c r="U6" s="101"/>
      <c r="V6" s="102"/>
      <c r="W6" s="103" t="s">
        <v>7</v>
      </c>
      <c r="X6" s="105" t="s">
        <v>8</v>
      </c>
    </row>
    <row r="7" spans="1:24" ht="37.5" thickTop="1" thickBot="1" x14ac:dyDescent="0.3">
      <c r="A7" s="56" t="s">
        <v>22</v>
      </c>
      <c r="B7" s="3" t="s">
        <v>9</v>
      </c>
      <c r="C7" s="4" t="s">
        <v>10</v>
      </c>
      <c r="D7" s="4" t="s">
        <v>11</v>
      </c>
      <c r="E7" s="5" t="s">
        <v>8</v>
      </c>
      <c r="F7" s="6" t="s">
        <v>12</v>
      </c>
      <c r="G7" s="7" t="s">
        <v>13</v>
      </c>
      <c r="H7" s="7" t="s">
        <v>14</v>
      </c>
      <c r="I7" s="4" t="s">
        <v>15</v>
      </c>
      <c r="J7" s="4" t="s">
        <v>16</v>
      </c>
      <c r="K7" s="4" t="s">
        <v>10</v>
      </c>
      <c r="L7" s="4" t="s">
        <v>17</v>
      </c>
      <c r="M7" s="5" t="s">
        <v>8</v>
      </c>
      <c r="N7" s="3" t="s">
        <v>18</v>
      </c>
      <c r="O7" s="7" t="s">
        <v>19</v>
      </c>
      <c r="P7" s="5" t="s">
        <v>8</v>
      </c>
      <c r="Q7" s="8" t="s">
        <v>0</v>
      </c>
      <c r="R7" s="9" t="s">
        <v>1</v>
      </c>
      <c r="S7" s="9" t="s">
        <v>2</v>
      </c>
      <c r="T7" s="9" t="s">
        <v>20</v>
      </c>
      <c r="U7" s="9" t="s">
        <v>21</v>
      </c>
      <c r="V7" s="10" t="s">
        <v>8</v>
      </c>
      <c r="W7" s="104"/>
      <c r="X7" s="106"/>
    </row>
    <row r="8" spans="1:24" ht="15.75" hidden="1" thickTop="1" x14ac:dyDescent="0.25">
      <c r="A8" s="36">
        <v>2000</v>
      </c>
      <c r="B8" s="14"/>
      <c r="C8" s="15"/>
      <c r="D8" s="15"/>
      <c r="E8" s="16"/>
      <c r="F8" s="14"/>
      <c r="G8" s="15"/>
      <c r="H8" s="15"/>
      <c r="I8" s="15"/>
      <c r="J8" s="15"/>
      <c r="K8" s="17"/>
      <c r="L8" s="15"/>
      <c r="M8" s="16"/>
      <c r="N8" s="14"/>
      <c r="O8" s="41"/>
      <c r="P8" s="22"/>
      <c r="Q8" s="14"/>
      <c r="R8" s="15"/>
      <c r="S8" s="15"/>
      <c r="T8" s="15"/>
      <c r="U8" s="15"/>
      <c r="V8" s="16"/>
      <c r="W8" s="23"/>
      <c r="X8" s="23"/>
    </row>
    <row r="9" spans="1:24" hidden="1" x14ac:dyDescent="0.25">
      <c r="A9" s="12">
        <v>2001</v>
      </c>
      <c r="B9" s="24"/>
      <c r="C9" s="25"/>
      <c r="D9" s="25"/>
      <c r="E9" s="26"/>
      <c r="F9" s="24"/>
      <c r="G9" s="25"/>
      <c r="H9" s="25"/>
      <c r="I9" s="25"/>
      <c r="J9" s="25"/>
      <c r="K9" s="27"/>
      <c r="L9" s="25"/>
      <c r="M9" s="26"/>
      <c r="N9" s="24"/>
      <c r="O9" s="42"/>
      <c r="P9" s="32"/>
      <c r="Q9" s="24"/>
      <c r="R9" s="25"/>
      <c r="S9" s="25"/>
      <c r="T9" s="25"/>
      <c r="U9" s="25"/>
      <c r="V9" s="26"/>
      <c r="W9" s="33"/>
      <c r="X9" s="33"/>
    </row>
    <row r="10" spans="1:24" hidden="1" x14ac:dyDescent="0.25">
      <c r="A10" s="12">
        <v>2002</v>
      </c>
      <c r="B10" s="24"/>
      <c r="C10" s="25"/>
      <c r="D10" s="25"/>
      <c r="E10" s="26"/>
      <c r="F10" s="24"/>
      <c r="G10" s="25"/>
      <c r="H10" s="25"/>
      <c r="I10" s="25"/>
      <c r="J10" s="25"/>
      <c r="K10" s="27"/>
      <c r="L10" s="25"/>
      <c r="M10" s="26"/>
      <c r="N10" s="24"/>
      <c r="O10" s="42"/>
      <c r="P10" s="32"/>
      <c r="Q10" s="24"/>
      <c r="R10" s="25"/>
      <c r="S10" s="25"/>
      <c r="T10" s="25"/>
      <c r="U10" s="25"/>
      <c r="V10" s="26"/>
      <c r="W10" s="33"/>
      <c r="X10" s="33"/>
    </row>
    <row r="11" spans="1:24" hidden="1" x14ac:dyDescent="0.25">
      <c r="A11" s="12">
        <v>2003</v>
      </c>
      <c r="B11" s="24"/>
      <c r="C11" s="25"/>
      <c r="D11" s="25"/>
      <c r="E11" s="26"/>
      <c r="F11" s="24"/>
      <c r="G11" s="25"/>
      <c r="H11" s="25"/>
      <c r="I11" s="25"/>
      <c r="J11" s="25"/>
      <c r="K11" s="27"/>
      <c r="L11" s="25"/>
      <c r="M11" s="26"/>
      <c r="N11" s="24"/>
      <c r="O11" s="42"/>
      <c r="P11" s="32"/>
      <c r="Q11" s="24"/>
      <c r="R11" s="25"/>
      <c r="S11" s="25"/>
      <c r="T11" s="25"/>
      <c r="U11" s="25"/>
      <c r="V11" s="26"/>
      <c r="W11" s="33"/>
      <c r="X11" s="33"/>
    </row>
    <row r="12" spans="1:24" hidden="1" x14ac:dyDescent="0.25">
      <c r="A12" s="12">
        <v>2004</v>
      </c>
      <c r="B12" s="24"/>
      <c r="C12" s="25"/>
      <c r="D12" s="25"/>
      <c r="E12" s="26"/>
      <c r="F12" s="24"/>
      <c r="G12" s="25"/>
      <c r="H12" s="25"/>
      <c r="I12" s="25"/>
      <c r="J12" s="25"/>
      <c r="K12" s="27"/>
      <c r="L12" s="25"/>
      <c r="M12" s="26"/>
      <c r="N12" s="24"/>
      <c r="O12" s="42"/>
      <c r="P12" s="32"/>
      <c r="Q12" s="24"/>
      <c r="R12" s="25"/>
      <c r="S12" s="25"/>
      <c r="T12" s="25"/>
      <c r="U12" s="25"/>
      <c r="V12" s="26"/>
      <c r="W12" s="33"/>
      <c r="X12" s="33"/>
    </row>
    <row r="13" spans="1:24" hidden="1" x14ac:dyDescent="0.25">
      <c r="A13" s="12">
        <v>2005</v>
      </c>
      <c r="B13" s="24"/>
      <c r="C13" s="25"/>
      <c r="D13" s="25"/>
      <c r="E13" s="26"/>
      <c r="F13" s="24"/>
      <c r="G13" s="25"/>
      <c r="H13" s="25"/>
      <c r="I13" s="25"/>
      <c r="J13" s="25"/>
      <c r="K13" s="27"/>
      <c r="L13" s="25"/>
      <c r="M13" s="26"/>
      <c r="N13" s="24"/>
      <c r="O13" s="42"/>
      <c r="P13" s="32"/>
      <c r="Q13" s="24"/>
      <c r="R13" s="25"/>
      <c r="S13" s="25"/>
      <c r="T13" s="25"/>
      <c r="U13" s="25"/>
      <c r="V13" s="26"/>
      <c r="W13" s="33"/>
      <c r="X13" s="33"/>
    </row>
    <row r="14" spans="1:24" hidden="1" x14ac:dyDescent="0.25">
      <c r="A14" s="12">
        <v>2006</v>
      </c>
      <c r="B14" s="24"/>
      <c r="C14" s="25"/>
      <c r="D14" s="25"/>
      <c r="E14" s="26"/>
      <c r="F14" s="24"/>
      <c r="G14" s="25"/>
      <c r="H14" s="25"/>
      <c r="I14" s="25"/>
      <c r="J14" s="25"/>
      <c r="K14" s="27"/>
      <c r="L14" s="25"/>
      <c r="M14" s="26"/>
      <c r="N14" s="24"/>
      <c r="O14" s="42"/>
      <c r="P14" s="32"/>
      <c r="Q14" s="24"/>
      <c r="R14" s="25"/>
      <c r="S14" s="25"/>
      <c r="T14" s="25"/>
      <c r="U14" s="25"/>
      <c r="V14" s="26"/>
      <c r="W14" s="33"/>
      <c r="X14" s="33"/>
    </row>
    <row r="15" spans="1:24" ht="15.75" thickTop="1" x14ac:dyDescent="0.25">
      <c r="A15" s="12">
        <v>2007</v>
      </c>
      <c r="B15" s="24"/>
      <c r="C15" s="25"/>
      <c r="D15" s="25"/>
      <c r="E15" s="26"/>
      <c r="F15" s="24"/>
      <c r="G15" s="25"/>
      <c r="H15" s="25"/>
      <c r="I15" s="25">
        <f>'[4]DATOS MF Y CALCULOS'!$D$45</f>
        <v>16088.74120220604</v>
      </c>
      <c r="J15" s="25"/>
      <c r="K15" s="27"/>
      <c r="L15" s="25"/>
      <c r="M15" s="26">
        <f t="shared" ref="M15:M19" si="0">SUM(F15:L15)</f>
        <v>16088.74120220604</v>
      </c>
      <c r="N15" s="24"/>
      <c r="O15" s="42"/>
      <c r="P15" s="32"/>
      <c r="Q15" s="24"/>
      <c r="R15" s="25"/>
      <c r="S15" s="25"/>
      <c r="T15" s="25"/>
      <c r="U15" s="25"/>
      <c r="V15" s="26"/>
      <c r="W15" s="33"/>
      <c r="X15" s="33">
        <f t="shared" ref="X15:X19" si="1">SUM(E15,M15,P15,V15,W15)</f>
        <v>16088.74120220604</v>
      </c>
    </row>
    <row r="16" spans="1:24" x14ac:dyDescent="0.25">
      <c r="A16" s="12">
        <v>2008</v>
      </c>
      <c r="B16" s="24"/>
      <c r="C16" s="25"/>
      <c r="D16" s="25"/>
      <c r="E16" s="26"/>
      <c r="F16" s="24"/>
      <c r="G16" s="25"/>
      <c r="H16" s="25"/>
      <c r="I16" s="25">
        <f>'[4]DATOS MF Y CALCULOS'!$E$45</f>
        <v>15360.719054482723</v>
      </c>
      <c r="J16" s="25"/>
      <c r="K16" s="27"/>
      <c r="L16" s="25"/>
      <c r="M16" s="26">
        <f t="shared" si="0"/>
        <v>15360.719054482723</v>
      </c>
      <c r="N16" s="24"/>
      <c r="O16" s="42"/>
      <c r="P16" s="32"/>
      <c r="Q16" s="24"/>
      <c r="R16" s="25"/>
      <c r="S16" s="25"/>
      <c r="T16" s="25"/>
      <c r="U16" s="25"/>
      <c r="V16" s="26"/>
      <c r="W16" s="33"/>
      <c r="X16" s="33">
        <f t="shared" si="1"/>
        <v>15360.719054482723</v>
      </c>
    </row>
    <row r="17" spans="1:24" x14ac:dyDescent="0.25">
      <c r="A17" s="12">
        <v>2009</v>
      </c>
      <c r="B17" s="24"/>
      <c r="C17" s="25"/>
      <c r="D17" s="25"/>
      <c r="E17" s="26"/>
      <c r="F17" s="24"/>
      <c r="G17" s="25"/>
      <c r="H17" s="25"/>
      <c r="I17" s="25">
        <f>'[4]DATOS MF Y CALCULOS'!$F$45</f>
        <v>11645.649871023215</v>
      </c>
      <c r="J17" s="25"/>
      <c r="K17" s="27"/>
      <c r="L17" s="25"/>
      <c r="M17" s="26">
        <f t="shared" si="0"/>
        <v>11645.649871023215</v>
      </c>
      <c r="N17" s="24"/>
      <c r="O17" s="42"/>
      <c r="P17" s="32"/>
      <c r="Q17" s="24"/>
      <c r="R17" s="25"/>
      <c r="S17" s="25"/>
      <c r="T17" s="25"/>
      <c r="U17" s="25"/>
      <c r="V17" s="26"/>
      <c r="W17" s="33"/>
      <c r="X17" s="33">
        <f t="shared" si="1"/>
        <v>11645.649871023215</v>
      </c>
    </row>
    <row r="18" spans="1:24" x14ac:dyDescent="0.25">
      <c r="A18" s="12">
        <v>2010</v>
      </c>
      <c r="B18" s="24"/>
      <c r="C18" s="25"/>
      <c r="D18" s="25"/>
      <c r="E18" s="26"/>
      <c r="F18" s="24"/>
      <c r="G18" s="25"/>
      <c r="H18" s="25"/>
      <c r="I18" s="25">
        <f>'[4]DATOS MF Y CALCULOS'!$G$45</f>
        <v>13439.833598416295</v>
      </c>
      <c r="J18" s="25"/>
      <c r="K18" s="25"/>
      <c r="L18" s="25"/>
      <c r="M18" s="26">
        <f t="shared" si="0"/>
        <v>13439.833598416295</v>
      </c>
      <c r="N18" s="24"/>
      <c r="O18" s="25"/>
      <c r="P18" s="26"/>
      <c r="Q18" s="24"/>
      <c r="R18" s="25"/>
      <c r="S18" s="25"/>
      <c r="T18" s="25"/>
      <c r="U18" s="25"/>
      <c r="V18" s="26"/>
      <c r="W18" s="33"/>
      <c r="X18" s="33">
        <f t="shared" si="1"/>
        <v>13439.833598416295</v>
      </c>
    </row>
    <row r="19" spans="1:24" ht="15.75" thickBot="1" x14ac:dyDescent="0.3">
      <c r="A19" s="13">
        <v>2011</v>
      </c>
      <c r="B19" s="43"/>
      <c r="C19" s="44"/>
      <c r="D19" s="44"/>
      <c r="E19" s="35"/>
      <c r="F19" s="43"/>
      <c r="G19" s="44"/>
      <c r="H19" s="44"/>
      <c r="I19" s="44">
        <f>'[4]DATOS MF Y CALCULOS'!$H$45</f>
        <v>12669.604405489517</v>
      </c>
      <c r="J19" s="44"/>
      <c r="K19" s="44"/>
      <c r="L19" s="44"/>
      <c r="M19" s="35">
        <f t="shared" si="0"/>
        <v>12669.604405489517</v>
      </c>
      <c r="N19" s="43"/>
      <c r="O19" s="44"/>
      <c r="P19" s="35"/>
      <c r="Q19" s="43"/>
      <c r="R19" s="44"/>
      <c r="S19" s="44"/>
      <c r="T19" s="44"/>
      <c r="U19" s="44"/>
      <c r="V19" s="35"/>
      <c r="W19" s="45"/>
      <c r="X19" s="45">
        <f t="shared" si="1"/>
        <v>12669.604405489517</v>
      </c>
    </row>
    <row r="20" spans="1:24" ht="15.75" thickTop="1" x14ac:dyDescent="0.25"/>
  </sheetData>
  <mergeCells count="7">
    <mergeCell ref="B4:X4"/>
    <mergeCell ref="B6:E6"/>
    <mergeCell ref="F6:M6"/>
    <mergeCell ref="N6:P6"/>
    <mergeCell ref="Q6:V6"/>
    <mergeCell ref="W6:W7"/>
    <mergeCell ref="X6:X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workbookViewId="0">
      <selection activeCell="A21" sqref="A21:XFD21"/>
    </sheetView>
  </sheetViews>
  <sheetFormatPr baseColWidth="10" defaultRowHeight="15.75" x14ac:dyDescent="0.3"/>
  <cols>
    <col min="1" max="1" width="2" style="1" customWidth="1"/>
    <col min="2" max="2" width="18.28515625" style="1" bestFit="1" customWidth="1"/>
    <col min="3" max="3" width="20.85546875" style="1" bestFit="1" customWidth="1"/>
    <col min="4" max="4" width="17.28515625" style="1" bestFit="1" customWidth="1"/>
    <col min="5" max="5" width="1.42578125" style="1" customWidth="1"/>
    <col min="6" max="6" width="17.5703125" style="1" bestFit="1" customWidth="1"/>
    <col min="7" max="7" width="18.140625" style="1" bestFit="1" customWidth="1"/>
    <col min="8" max="8" width="1.28515625" style="1" customWidth="1"/>
    <col min="9" max="9" width="20" style="1" bestFit="1" customWidth="1"/>
    <col min="10" max="10" width="19.140625" style="1" bestFit="1" customWidth="1"/>
    <col min="11" max="11" width="1.28515625" style="1" customWidth="1"/>
    <col min="12" max="16384" width="11.42578125" style="1"/>
  </cols>
  <sheetData>
    <row r="1" spans="2:17" x14ac:dyDescent="0.3">
      <c r="C1" s="107" t="s">
        <v>53</v>
      </c>
      <c r="D1" s="108"/>
      <c r="E1" s="65"/>
      <c r="F1" s="109" t="s">
        <v>61</v>
      </c>
      <c r="G1" s="109"/>
      <c r="H1" s="65"/>
      <c r="I1" s="66" t="s">
        <v>54</v>
      </c>
      <c r="J1" s="66" t="s">
        <v>55</v>
      </c>
      <c r="K1" s="65"/>
      <c r="L1"/>
      <c r="M1"/>
      <c r="N1"/>
      <c r="O1"/>
      <c r="P1"/>
      <c r="Q1"/>
    </row>
    <row r="2" spans="2:17" x14ac:dyDescent="0.3">
      <c r="C2" s="79" t="s">
        <v>56</v>
      </c>
      <c r="D2" s="79" t="s">
        <v>57</v>
      </c>
      <c r="E2" s="65"/>
      <c r="F2" s="66" t="s">
        <v>56</v>
      </c>
      <c r="G2" s="66" t="s">
        <v>57</v>
      </c>
      <c r="H2" s="65"/>
      <c r="I2" s="66" t="s">
        <v>56</v>
      </c>
      <c r="J2" s="66" t="s">
        <v>57</v>
      </c>
      <c r="K2" s="78"/>
      <c r="L2"/>
      <c r="M2"/>
      <c r="N2"/>
      <c r="O2"/>
      <c r="P2"/>
      <c r="Q2"/>
    </row>
    <row r="3" spans="2:17" x14ac:dyDescent="0.3">
      <c r="C3" s="66" t="s">
        <v>58</v>
      </c>
      <c r="D3" s="66" t="s">
        <v>58</v>
      </c>
      <c r="E3" s="67"/>
      <c r="F3" s="66" t="s">
        <v>58</v>
      </c>
      <c r="G3" s="66" t="s">
        <v>58</v>
      </c>
      <c r="H3" s="65"/>
      <c r="I3" s="66" t="s">
        <v>59</v>
      </c>
      <c r="J3" s="66" t="s">
        <v>59</v>
      </c>
      <c r="K3" s="65"/>
      <c r="L3"/>
      <c r="M3"/>
      <c r="N3"/>
      <c r="O3"/>
      <c r="P3"/>
      <c r="Q3"/>
    </row>
    <row r="4" spans="2:17" x14ac:dyDescent="0.3">
      <c r="B4" s="68" t="s">
        <v>62</v>
      </c>
      <c r="C4" s="69">
        <v>588.60905882352949</v>
      </c>
      <c r="D4" s="69">
        <v>2126.0542352941193</v>
      </c>
      <c r="E4" s="70"/>
      <c r="F4" s="69">
        <v>552.75410299999999</v>
      </c>
      <c r="G4" s="69">
        <v>758.26717900000006</v>
      </c>
      <c r="H4" s="70"/>
      <c r="I4" s="71">
        <f t="shared" ref="I4:I15" si="0">(F4/C4)-1</f>
        <v>-6.091471968711093E-2</v>
      </c>
      <c r="J4" s="72">
        <f t="shared" ref="J4:J15" si="1">(G4/D4)-1</f>
        <v>-0.6433453265621415</v>
      </c>
      <c r="L4"/>
      <c r="M4"/>
      <c r="N4"/>
      <c r="O4"/>
      <c r="P4"/>
      <c r="Q4"/>
    </row>
    <row r="5" spans="2:17" x14ac:dyDescent="0.3">
      <c r="B5" s="68" t="s">
        <v>63</v>
      </c>
      <c r="C5" s="69">
        <v>640.12886764705877</v>
      </c>
      <c r="D5" s="69">
        <v>2153.4380470588258</v>
      </c>
      <c r="E5" s="70"/>
      <c r="F5" s="69">
        <v>553.75868800000001</v>
      </c>
      <c r="G5" s="69">
        <v>733.25584600000002</v>
      </c>
      <c r="H5" s="70"/>
      <c r="I5" s="71">
        <f t="shared" si="0"/>
        <v>-0.13492623753172117</v>
      </c>
      <c r="J5" s="72">
        <f t="shared" si="1"/>
        <v>-0.65949526757851995</v>
      </c>
    </row>
    <row r="6" spans="2:17" x14ac:dyDescent="0.3">
      <c r="B6" s="68" t="s">
        <v>64</v>
      </c>
      <c r="C6" s="69">
        <v>566.82573529411809</v>
      </c>
      <c r="D6" s="69">
        <v>1987.6921882352951</v>
      </c>
      <c r="E6" s="70"/>
      <c r="F6" s="73">
        <v>576.15466400000003</v>
      </c>
      <c r="G6" s="73">
        <v>712.91642999999999</v>
      </c>
      <c r="H6" s="70"/>
      <c r="I6" s="71">
        <f t="shared" si="0"/>
        <v>1.6458195394112307E-2</v>
      </c>
      <c r="J6" s="72">
        <f t="shared" si="1"/>
        <v>-0.64133459183489649</v>
      </c>
    </row>
    <row r="7" spans="2:17" x14ac:dyDescent="0.3">
      <c r="B7" s="68" t="s">
        <v>65</v>
      </c>
      <c r="C7" s="69">
        <v>553.96061764705905</v>
      </c>
      <c r="D7" s="69">
        <v>2050.0128941176481</v>
      </c>
      <c r="E7" s="70"/>
      <c r="F7" s="69">
        <v>555.97671100000002</v>
      </c>
      <c r="G7" s="69">
        <v>744.48665000000005</v>
      </c>
      <c r="H7" s="70"/>
      <c r="I7" s="71">
        <f t="shared" si="0"/>
        <v>3.6394163929998058E-3</v>
      </c>
      <c r="J7" s="72">
        <f t="shared" si="1"/>
        <v>-0.63683806470864335</v>
      </c>
    </row>
    <row r="8" spans="2:17" x14ac:dyDescent="0.3">
      <c r="B8" s="68" t="s">
        <v>66</v>
      </c>
      <c r="C8" s="69">
        <v>618.15900000000033</v>
      </c>
      <c r="D8" s="69">
        <v>2170.4097411764697</v>
      </c>
      <c r="E8" s="70"/>
      <c r="F8" s="69">
        <v>573.58370000000002</v>
      </c>
      <c r="G8" s="74">
        <v>767.217715</v>
      </c>
      <c r="H8" s="70"/>
      <c r="I8" s="71">
        <f t="shared" si="0"/>
        <v>-7.2109764639842311E-2</v>
      </c>
      <c r="J8" s="72">
        <f t="shared" si="1"/>
        <v>-0.6465101955430177</v>
      </c>
    </row>
    <row r="9" spans="2:17" x14ac:dyDescent="0.3">
      <c r="B9" s="68" t="s">
        <v>67</v>
      </c>
      <c r="C9" s="69">
        <v>576.26413235294137</v>
      </c>
      <c r="D9" s="69">
        <v>2023.3210000000001</v>
      </c>
      <c r="E9" s="2"/>
      <c r="F9" s="69">
        <v>599.43683849673369</v>
      </c>
      <c r="G9" s="69">
        <v>757.11375689823683</v>
      </c>
      <c r="I9" s="71">
        <f t="shared" si="0"/>
        <v>4.021195289246271E-2</v>
      </c>
      <c r="J9" s="72">
        <f t="shared" si="1"/>
        <v>-0.62580640595425208</v>
      </c>
    </row>
    <row r="10" spans="2:17" x14ac:dyDescent="0.3">
      <c r="B10" s="68" t="s">
        <v>68</v>
      </c>
      <c r="C10" s="69">
        <v>603.76095588235273</v>
      </c>
      <c r="D10" s="69">
        <v>2138.8907529411777</v>
      </c>
      <c r="E10" s="2"/>
      <c r="F10" s="69">
        <v>595.08628799999997</v>
      </c>
      <c r="G10" s="69">
        <v>807.57896000000005</v>
      </c>
      <c r="I10" s="71">
        <f t="shared" si="0"/>
        <v>-1.4367719207141083E-2</v>
      </c>
      <c r="J10" s="72">
        <f t="shared" si="1"/>
        <v>-0.62243094515720243</v>
      </c>
    </row>
    <row r="11" spans="2:17" x14ac:dyDescent="0.3">
      <c r="B11" s="68" t="s">
        <v>69</v>
      </c>
      <c r="C11" s="69">
        <v>652.31795588235366</v>
      </c>
      <c r="D11" s="69">
        <v>2205.6128705882338</v>
      </c>
      <c r="E11" s="2"/>
      <c r="F11" s="69">
        <v>616.27545199999997</v>
      </c>
      <c r="G11" s="69">
        <v>799.91870900000004</v>
      </c>
      <c r="I11" s="71">
        <f t="shared" si="0"/>
        <v>-5.5252969134662266E-2</v>
      </c>
      <c r="J11" s="72">
        <f t="shared" si="1"/>
        <v>-0.63732587904845572</v>
      </c>
    </row>
    <row r="12" spans="2:17" x14ac:dyDescent="0.3">
      <c r="B12" s="68" t="s">
        <v>70</v>
      </c>
      <c r="C12" s="69">
        <v>664.24629411764727</v>
      </c>
      <c r="D12" s="69">
        <v>2216.5160470588203</v>
      </c>
      <c r="E12" s="2"/>
      <c r="F12" s="69">
        <v>634.07144200000005</v>
      </c>
      <c r="G12" s="69">
        <v>818.14970983689545</v>
      </c>
      <c r="I12" s="71">
        <f t="shared" si="0"/>
        <v>-4.5427204313920999E-2</v>
      </c>
      <c r="J12" s="72">
        <f t="shared" si="1"/>
        <v>-0.63088482444215566</v>
      </c>
    </row>
    <row r="13" spans="2:17" x14ac:dyDescent="0.3">
      <c r="B13" s="68" t="s">
        <v>71</v>
      </c>
      <c r="C13" s="69">
        <v>701.75080882352938</v>
      </c>
      <c r="D13" s="69">
        <v>2187.312399999998</v>
      </c>
      <c r="E13" s="2"/>
      <c r="F13" s="69">
        <v>559.42748900000004</v>
      </c>
      <c r="G13" s="69">
        <v>760.35468000000003</v>
      </c>
      <c r="I13" s="71">
        <f t="shared" si="0"/>
        <v>-0.20281176456658656</v>
      </c>
      <c r="J13" s="72">
        <f t="shared" si="1"/>
        <v>-0.6523794772068221</v>
      </c>
    </row>
    <row r="14" spans="2:17" x14ac:dyDescent="0.3">
      <c r="B14" s="68" t="s">
        <v>72</v>
      </c>
      <c r="C14" s="69">
        <v>569.92436764705906</v>
      </c>
      <c r="D14" s="69">
        <v>1921.9146000000001</v>
      </c>
      <c r="E14" s="2"/>
      <c r="F14" s="69">
        <v>537.16898300000003</v>
      </c>
      <c r="G14" s="69">
        <v>736.61360912727082</v>
      </c>
      <c r="I14" s="71">
        <f t="shared" si="0"/>
        <v>-5.7473213125260991E-2</v>
      </c>
      <c r="J14" s="72">
        <f t="shared" si="1"/>
        <v>-0.61672927135926292</v>
      </c>
    </row>
    <row r="15" spans="2:17" x14ac:dyDescent="0.3">
      <c r="B15" s="68" t="s">
        <v>60</v>
      </c>
      <c r="C15" s="69">
        <v>593.93608823529394</v>
      </c>
      <c r="D15" s="69">
        <v>2112.0958000000014</v>
      </c>
      <c r="E15" s="2"/>
      <c r="F15" s="69">
        <v>558.36596145858005</v>
      </c>
      <c r="G15" s="69">
        <v>753.73566857649416</v>
      </c>
      <c r="I15" s="71">
        <f t="shared" si="0"/>
        <v>-5.988881208144814E-2</v>
      </c>
      <c r="J15" s="72">
        <f t="shared" si="1"/>
        <v>-0.64313376856462012</v>
      </c>
    </row>
    <row r="17" spans="2:10" s="65" customFormat="1" x14ac:dyDescent="0.3">
      <c r="C17" s="75">
        <f>SUM(C4:C15)</f>
        <v>7329.8838823529431</v>
      </c>
      <c r="D17" s="75">
        <f>SUM(D4:D15)</f>
        <v>25293.27057647059</v>
      </c>
      <c r="F17" s="75">
        <f>SUM(F4:F15)</f>
        <v>6912.0603199553143</v>
      </c>
      <c r="G17" s="75">
        <f>SUM(G4:G15)</f>
        <v>9149.6089134388949</v>
      </c>
      <c r="I17" s="76">
        <f>(F17/C17)-1</f>
        <v>-5.7002753263739936E-2</v>
      </c>
      <c r="J17" s="77">
        <f>(G17/D17)-1</f>
        <v>-0.63825916123514514</v>
      </c>
    </row>
    <row r="18" spans="2:10" x14ac:dyDescent="0.3">
      <c r="D18"/>
      <c r="E18"/>
      <c r="F18"/>
      <c r="G18"/>
    </row>
    <row r="19" spans="2:10" x14ac:dyDescent="0.3">
      <c r="C19" s="2"/>
      <c r="D19" s="2"/>
    </row>
    <row r="20" spans="2:10" x14ac:dyDescent="0.3">
      <c r="C20" s="2"/>
      <c r="D20" s="2"/>
    </row>
    <row r="21" spans="2:10" x14ac:dyDescent="0.3">
      <c r="B21" s="1" t="str">
        <f t="shared" ref="B21" si="2">MID(B16,6,LEN(B16))</f>
        <v/>
      </c>
    </row>
  </sheetData>
  <mergeCells count="2">
    <mergeCell ref="C1:D1"/>
    <mergeCell ref="F1:G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workbookViewId="0">
      <selection activeCell="A14" sqref="A8:XFD14"/>
    </sheetView>
  </sheetViews>
  <sheetFormatPr baseColWidth="10" defaultRowHeight="15" x14ac:dyDescent="0.25"/>
  <sheetData>
    <row r="1" spans="1:24" ht="15.75" x14ac:dyDescent="0.3">
      <c r="A1" s="1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54" t="s">
        <v>28</v>
      </c>
    </row>
    <row r="2" spans="1:24" ht="15.75" x14ac:dyDescent="0.3">
      <c r="A2" s="1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54" t="s">
        <v>29</v>
      </c>
    </row>
    <row r="3" spans="1:24" ht="15.75" x14ac:dyDescent="0.3">
      <c r="A3" s="1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55">
        <f ca="1">NOW()</f>
        <v>41703.549740509261</v>
      </c>
    </row>
    <row r="4" spans="1:24" ht="15.75" x14ac:dyDescent="0.3">
      <c r="A4" s="11"/>
      <c r="B4" s="96" t="s">
        <v>24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</row>
    <row r="5" spans="1:24" ht="15.75" x14ac:dyDescent="0.3">
      <c r="A5" s="1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.75" thickBot="1" x14ac:dyDescent="0.3">
      <c r="A6" s="11"/>
      <c r="B6" s="97" t="s">
        <v>3</v>
      </c>
      <c r="C6" s="98"/>
      <c r="D6" s="98"/>
      <c r="E6" s="99"/>
      <c r="F6" s="97" t="s">
        <v>4</v>
      </c>
      <c r="G6" s="98"/>
      <c r="H6" s="98"/>
      <c r="I6" s="98"/>
      <c r="J6" s="98"/>
      <c r="K6" s="98"/>
      <c r="L6" s="98"/>
      <c r="M6" s="99"/>
      <c r="N6" s="97" t="s">
        <v>5</v>
      </c>
      <c r="O6" s="98"/>
      <c r="P6" s="99"/>
      <c r="Q6" s="100" t="s">
        <v>6</v>
      </c>
      <c r="R6" s="101"/>
      <c r="S6" s="101"/>
      <c r="T6" s="101"/>
      <c r="U6" s="101"/>
      <c r="V6" s="102"/>
      <c r="W6" s="103" t="s">
        <v>7</v>
      </c>
      <c r="X6" s="105" t="s">
        <v>8</v>
      </c>
    </row>
    <row r="7" spans="1:24" ht="37.5" thickTop="1" thickBot="1" x14ac:dyDescent="0.3">
      <c r="A7" s="56" t="s">
        <v>22</v>
      </c>
      <c r="B7" s="3" t="s">
        <v>9</v>
      </c>
      <c r="C7" s="4" t="s">
        <v>10</v>
      </c>
      <c r="D7" s="4" t="s">
        <v>11</v>
      </c>
      <c r="E7" s="5" t="s">
        <v>8</v>
      </c>
      <c r="F7" s="6" t="s">
        <v>12</v>
      </c>
      <c r="G7" s="7" t="s">
        <v>13</v>
      </c>
      <c r="H7" s="7" t="s">
        <v>14</v>
      </c>
      <c r="I7" s="4" t="s">
        <v>15</v>
      </c>
      <c r="J7" s="4" t="s">
        <v>16</v>
      </c>
      <c r="K7" s="4" t="s">
        <v>10</v>
      </c>
      <c r="L7" s="4" t="s">
        <v>17</v>
      </c>
      <c r="M7" s="5" t="s">
        <v>8</v>
      </c>
      <c r="N7" s="3" t="s">
        <v>18</v>
      </c>
      <c r="O7" s="7" t="s">
        <v>19</v>
      </c>
      <c r="P7" s="5" t="s">
        <v>8</v>
      </c>
      <c r="Q7" s="8" t="s">
        <v>0</v>
      </c>
      <c r="R7" s="9" t="s">
        <v>1</v>
      </c>
      <c r="S7" s="9" t="s">
        <v>2</v>
      </c>
      <c r="T7" s="9" t="s">
        <v>20</v>
      </c>
      <c r="U7" s="9" t="s">
        <v>21</v>
      </c>
      <c r="V7" s="10" t="s">
        <v>8</v>
      </c>
      <c r="W7" s="104"/>
      <c r="X7" s="106"/>
    </row>
    <row r="8" spans="1:24" ht="15.75" hidden="1" thickTop="1" x14ac:dyDescent="0.25">
      <c r="A8" s="36">
        <v>2000</v>
      </c>
      <c r="B8" s="14"/>
      <c r="C8" s="15"/>
      <c r="D8" s="15"/>
      <c r="E8" s="16"/>
      <c r="F8" s="14"/>
      <c r="G8" s="15"/>
      <c r="H8" s="15"/>
      <c r="I8" s="15"/>
      <c r="J8" s="15"/>
      <c r="K8" s="17"/>
      <c r="L8" s="18"/>
      <c r="M8" s="19"/>
      <c r="N8" s="20"/>
      <c r="O8" s="21"/>
      <c r="P8" s="22"/>
      <c r="Q8" s="14"/>
      <c r="R8" s="15"/>
      <c r="S8" s="15"/>
      <c r="T8" s="15"/>
      <c r="U8" s="15"/>
      <c r="V8" s="16"/>
      <c r="W8" s="23"/>
      <c r="X8" s="23"/>
    </row>
    <row r="9" spans="1:24" hidden="1" x14ac:dyDescent="0.25">
      <c r="A9" s="12">
        <v>2001</v>
      </c>
      <c r="B9" s="24"/>
      <c r="C9" s="25"/>
      <c r="D9" s="25"/>
      <c r="E9" s="26"/>
      <c r="F9" s="24"/>
      <c r="G9" s="25"/>
      <c r="H9" s="25"/>
      <c r="I9" s="25"/>
      <c r="J9" s="25"/>
      <c r="K9" s="27"/>
      <c r="L9" s="28"/>
      <c r="M9" s="29"/>
      <c r="N9" s="30"/>
      <c r="O9" s="31"/>
      <c r="P9" s="32"/>
      <c r="Q9" s="24"/>
      <c r="R9" s="25"/>
      <c r="S9" s="25"/>
      <c r="T9" s="25"/>
      <c r="U9" s="25"/>
      <c r="V9" s="26"/>
      <c r="W9" s="33"/>
      <c r="X9" s="33"/>
    </row>
    <row r="10" spans="1:24" hidden="1" x14ac:dyDescent="0.25">
      <c r="A10" s="12">
        <v>2002</v>
      </c>
      <c r="B10" s="24"/>
      <c r="C10" s="25"/>
      <c r="D10" s="25"/>
      <c r="E10" s="26"/>
      <c r="F10" s="24"/>
      <c r="G10" s="25"/>
      <c r="H10" s="25"/>
      <c r="I10" s="25"/>
      <c r="J10" s="25"/>
      <c r="K10" s="27"/>
      <c r="L10" s="28"/>
      <c r="M10" s="29"/>
      <c r="N10" s="30"/>
      <c r="O10" s="31"/>
      <c r="P10" s="32"/>
      <c r="Q10" s="24"/>
      <c r="R10" s="25"/>
      <c r="S10" s="25"/>
      <c r="T10" s="25"/>
      <c r="U10" s="25"/>
      <c r="V10" s="26"/>
      <c r="W10" s="33"/>
      <c r="X10" s="33"/>
    </row>
    <row r="11" spans="1:24" hidden="1" x14ac:dyDescent="0.25">
      <c r="A11" s="12">
        <v>2003</v>
      </c>
      <c r="B11" s="24"/>
      <c r="C11" s="25"/>
      <c r="D11" s="25"/>
      <c r="E11" s="26"/>
      <c r="F11" s="24"/>
      <c r="G11" s="25"/>
      <c r="H11" s="25"/>
      <c r="I11" s="25"/>
      <c r="J11" s="25"/>
      <c r="K11" s="27"/>
      <c r="L11" s="28"/>
      <c r="M11" s="29"/>
      <c r="N11" s="30"/>
      <c r="O11" s="31"/>
      <c r="P11" s="32"/>
      <c r="Q11" s="24"/>
      <c r="R11" s="25"/>
      <c r="S11" s="25"/>
      <c r="T11" s="25"/>
      <c r="U11" s="25"/>
      <c r="V11" s="26"/>
      <c r="W11" s="33"/>
      <c r="X11" s="33"/>
    </row>
    <row r="12" spans="1:24" hidden="1" x14ac:dyDescent="0.25">
      <c r="A12" s="12">
        <v>2004</v>
      </c>
      <c r="B12" s="24"/>
      <c r="C12" s="25"/>
      <c r="D12" s="25"/>
      <c r="E12" s="26"/>
      <c r="F12" s="24"/>
      <c r="G12" s="25"/>
      <c r="H12" s="25"/>
      <c r="I12" s="25"/>
      <c r="J12" s="25"/>
      <c r="K12" s="27"/>
      <c r="L12" s="28"/>
      <c r="M12" s="29"/>
      <c r="N12" s="30"/>
      <c r="O12" s="31"/>
      <c r="P12" s="32"/>
      <c r="Q12" s="24"/>
      <c r="R12" s="25"/>
      <c r="S12" s="25"/>
      <c r="T12" s="25"/>
      <c r="U12" s="25"/>
      <c r="V12" s="26"/>
      <c r="W12" s="33"/>
      <c r="X12" s="33"/>
    </row>
    <row r="13" spans="1:24" hidden="1" x14ac:dyDescent="0.25">
      <c r="A13" s="12">
        <v>2005</v>
      </c>
      <c r="B13" s="24"/>
      <c r="C13" s="25"/>
      <c r="D13" s="25"/>
      <c r="E13" s="26"/>
      <c r="F13" s="24"/>
      <c r="G13" s="25"/>
      <c r="H13" s="25"/>
      <c r="I13" s="25"/>
      <c r="J13" s="25"/>
      <c r="K13" s="27"/>
      <c r="L13" s="28"/>
      <c r="M13" s="29"/>
      <c r="N13" s="30"/>
      <c r="O13" s="31"/>
      <c r="P13" s="32"/>
      <c r="Q13" s="24"/>
      <c r="R13" s="25"/>
      <c r="S13" s="25"/>
      <c r="T13" s="25"/>
      <c r="U13" s="25"/>
      <c r="V13" s="26"/>
      <c r="W13" s="33"/>
      <c r="X13" s="33"/>
    </row>
    <row r="14" spans="1:24" hidden="1" x14ac:dyDescent="0.25">
      <c r="A14" s="12">
        <v>2006</v>
      </c>
      <c r="B14" s="24"/>
      <c r="C14" s="25"/>
      <c r="D14" s="25"/>
      <c r="E14" s="26"/>
      <c r="F14" s="24"/>
      <c r="G14" s="25"/>
      <c r="H14" s="25"/>
      <c r="I14" s="25"/>
      <c r="J14" s="25"/>
      <c r="K14" s="27"/>
      <c r="L14" s="28"/>
      <c r="M14" s="29"/>
      <c r="N14" s="30"/>
      <c r="O14" s="31"/>
      <c r="P14" s="32"/>
      <c r="Q14" s="24"/>
      <c r="R14" s="25"/>
      <c r="S14" s="25"/>
      <c r="T14" s="25"/>
      <c r="U14" s="25"/>
      <c r="V14" s="26"/>
      <c r="W14" s="33"/>
      <c r="X14" s="33"/>
    </row>
    <row r="15" spans="1:24" ht="15.75" thickTop="1" x14ac:dyDescent="0.25">
      <c r="A15" s="12">
        <v>2007</v>
      </c>
      <c r="B15" s="24"/>
      <c r="C15" s="25"/>
      <c r="D15" s="25"/>
      <c r="E15" s="26"/>
      <c r="F15" s="24">
        <f>[5]Universidades!F7</f>
        <v>4.2879131778828398E-2</v>
      </c>
      <c r="G15" s="25"/>
      <c r="H15" s="25"/>
      <c r="I15" s="25">
        <f>[5]Universidades!E7</f>
        <v>13.3542993393858</v>
      </c>
      <c r="J15" s="25"/>
      <c r="K15" s="27"/>
      <c r="L15" s="25"/>
      <c r="M15" s="26">
        <f t="shared" ref="M15:M19" si="0">SUM(F15:L15)</f>
        <v>13.397178471164629</v>
      </c>
      <c r="N15" s="24">
        <f>[5]Universidades!H7</f>
        <v>42.524187236091777</v>
      </c>
      <c r="O15" s="42"/>
      <c r="P15" s="32">
        <f t="shared" ref="P15:P19" si="1">SUM(N15:O15)</f>
        <v>42.524187236091777</v>
      </c>
      <c r="Q15" s="24">
        <f>[5]Universidades!J7</f>
        <v>4.7839477171010079E-2</v>
      </c>
      <c r="R15" s="25">
        <f>[5]Universidades!K7</f>
        <v>0</v>
      </c>
      <c r="S15" s="25">
        <f>[5]Universidades!L7</f>
        <v>1.8345911365608841E-3</v>
      </c>
      <c r="T15" s="25"/>
      <c r="U15" s="25"/>
      <c r="V15" s="26">
        <f t="shared" ref="V15:V19" si="2">SUM(Q15:U15)</f>
        <v>4.9674068307570964E-2</v>
      </c>
      <c r="W15" s="33">
        <f>[5]Universidades!I7</f>
        <v>85.021644595024654</v>
      </c>
      <c r="X15" s="33">
        <f t="shared" ref="X15:X19" si="3">SUM(E15,M15,P15,V15,W15)</f>
        <v>140.99268437058862</v>
      </c>
    </row>
    <row r="16" spans="1:24" x14ac:dyDescent="0.25">
      <c r="A16" s="12">
        <v>2008</v>
      </c>
      <c r="B16" s="24"/>
      <c r="C16" s="25"/>
      <c r="D16" s="25"/>
      <c r="E16" s="26"/>
      <c r="F16" s="24">
        <f>[5]Universidades!F8</f>
        <v>5.2255372136002703E-2</v>
      </c>
      <c r="G16" s="25"/>
      <c r="H16" s="25"/>
      <c r="I16" s="25">
        <f>[5]Universidades!E8</f>
        <v>12.977767236964629</v>
      </c>
      <c r="J16" s="25"/>
      <c r="K16" s="27"/>
      <c r="L16" s="25"/>
      <c r="M16" s="26">
        <f t="shared" si="0"/>
        <v>13.030022609100632</v>
      </c>
      <c r="N16" s="24">
        <f>[5]Universidades!H8</f>
        <v>45.475397348830171</v>
      </c>
      <c r="O16" s="42"/>
      <c r="P16" s="32">
        <f t="shared" si="1"/>
        <v>45.475397348830171</v>
      </c>
      <c r="Q16" s="24">
        <f>[5]Universidades!J8</f>
        <v>6.9270321635347576E-2</v>
      </c>
      <c r="R16" s="25">
        <f>[5]Universidades!K8</f>
        <v>0</v>
      </c>
      <c r="S16" s="25">
        <f>[5]Universidades!L8</f>
        <v>0.19514783388872423</v>
      </c>
      <c r="T16" s="25"/>
      <c r="U16" s="25"/>
      <c r="V16" s="26">
        <f t="shared" si="2"/>
        <v>0.26441815552407177</v>
      </c>
      <c r="W16" s="33">
        <f>[5]Universidades!I8</f>
        <v>92.275363719170286</v>
      </c>
      <c r="X16" s="33">
        <f t="shared" si="3"/>
        <v>151.04520183262517</v>
      </c>
    </row>
    <row r="17" spans="1:24" x14ac:dyDescent="0.25">
      <c r="A17" s="12">
        <v>2009</v>
      </c>
      <c r="B17" s="24"/>
      <c r="C17" s="25"/>
      <c r="D17" s="25"/>
      <c r="E17" s="26"/>
      <c r="F17" s="24">
        <f>[5]Universidades!F9</f>
        <v>3.8947450575033314E-2</v>
      </c>
      <c r="G17" s="25"/>
      <c r="H17" s="25"/>
      <c r="I17" s="25">
        <f>[5]Universidades!E9</f>
        <v>10.630664855584554</v>
      </c>
      <c r="J17" s="25"/>
      <c r="K17" s="27"/>
      <c r="L17" s="25"/>
      <c r="M17" s="26">
        <f t="shared" si="0"/>
        <v>10.669612306159587</v>
      </c>
      <c r="N17" s="24">
        <f>[5]Universidades!H9</f>
        <v>47.294604917778599</v>
      </c>
      <c r="O17" s="42"/>
      <c r="P17" s="32">
        <f t="shared" si="1"/>
        <v>47.294604917778599</v>
      </c>
      <c r="Q17" s="24">
        <f>[5]Universidades!J9</f>
        <v>6.2082169796242766E-2</v>
      </c>
      <c r="R17" s="25">
        <f>[5]Universidades!K9</f>
        <v>0</v>
      </c>
      <c r="S17" s="25">
        <f>[5]Universidades!L9</f>
        <v>0.17157425784189545</v>
      </c>
      <c r="T17" s="25"/>
      <c r="U17" s="25"/>
      <c r="V17" s="26">
        <f t="shared" si="2"/>
        <v>0.23365642763813821</v>
      </c>
      <c r="W17" s="33">
        <f>[5]Universidades!I9</f>
        <v>93.606857517315177</v>
      </c>
      <c r="X17" s="33">
        <f t="shared" si="3"/>
        <v>151.80473116889149</v>
      </c>
    </row>
    <row r="18" spans="1:24" x14ac:dyDescent="0.25">
      <c r="A18" s="12">
        <v>2010</v>
      </c>
      <c r="B18" s="24"/>
      <c r="C18" s="25"/>
      <c r="D18" s="25"/>
      <c r="E18" s="26"/>
      <c r="F18" s="24">
        <f>[5]Universidades!F10</f>
        <v>8.0888712200333904E-2</v>
      </c>
      <c r="G18" s="25"/>
      <c r="H18" s="25"/>
      <c r="I18" s="25">
        <f>[5]Universidades!E10</f>
        <v>9.4429507682648968</v>
      </c>
      <c r="J18" s="25"/>
      <c r="K18" s="25"/>
      <c r="L18" s="25"/>
      <c r="M18" s="26">
        <f t="shared" si="0"/>
        <v>9.5238394804652309</v>
      </c>
      <c r="N18" s="24">
        <f>[5]Universidades!H10</f>
        <v>50.490095153068729</v>
      </c>
      <c r="O18" s="25"/>
      <c r="P18" s="26">
        <f t="shared" si="1"/>
        <v>50.490095153068729</v>
      </c>
      <c r="Q18" s="24">
        <f>[5]Universidades!J10</f>
        <v>6.9374643602948538E-2</v>
      </c>
      <c r="R18" s="25">
        <f>[5]Universidades!K10</f>
        <v>0</v>
      </c>
      <c r="S18" s="25">
        <f>[5]Universidades!L10</f>
        <v>0.15798742090166554</v>
      </c>
      <c r="T18" s="25"/>
      <c r="U18" s="25"/>
      <c r="V18" s="26">
        <f t="shared" si="2"/>
        <v>0.22736206450461408</v>
      </c>
      <c r="W18" s="33">
        <f>[5]Universidades!I10</f>
        <v>93.672135749093741</v>
      </c>
      <c r="X18" s="33">
        <f t="shared" si="3"/>
        <v>153.91343244713232</v>
      </c>
    </row>
    <row r="19" spans="1:24" ht="15.75" thickBot="1" x14ac:dyDescent="0.3">
      <c r="A19" s="13">
        <v>2011</v>
      </c>
      <c r="B19" s="24"/>
      <c r="C19" s="25"/>
      <c r="D19" s="25"/>
      <c r="E19" s="26"/>
      <c r="F19" s="24">
        <f>[5]Universidades!F11</f>
        <v>0.11401944867408201</v>
      </c>
      <c r="G19" s="25"/>
      <c r="H19" s="50"/>
      <c r="I19" s="25">
        <f>[5]Universidades!E11</f>
        <v>12.150560996373907</v>
      </c>
      <c r="J19" s="25"/>
      <c r="K19" s="25"/>
      <c r="L19" s="25"/>
      <c r="M19" s="26">
        <f t="shared" si="0"/>
        <v>12.264580445047988</v>
      </c>
      <c r="N19" s="24">
        <f>[5]Universidades!H11</f>
        <v>37.121575220054055</v>
      </c>
      <c r="O19" s="25"/>
      <c r="P19" s="26">
        <f t="shared" si="1"/>
        <v>37.121575220054055</v>
      </c>
      <c r="Q19" s="24">
        <f>[5]Universidades!J11</f>
        <v>0.19763719569668176</v>
      </c>
      <c r="R19" s="25">
        <f>[5]Universidades!K11</f>
        <v>0.23347953605972319</v>
      </c>
      <c r="S19" s="51">
        <f>[5]Universidades!L11</f>
        <v>0.20757383403419064</v>
      </c>
      <c r="T19" s="25"/>
      <c r="U19" s="25"/>
      <c r="V19" s="26">
        <f t="shared" si="2"/>
        <v>0.63869056579059558</v>
      </c>
      <c r="W19" s="24">
        <f>[5]Universidades!I11</f>
        <v>89.864683715334181</v>
      </c>
      <c r="X19" s="33">
        <f t="shared" si="3"/>
        <v>139.88952994622682</v>
      </c>
    </row>
    <row r="20" spans="1:24" ht="15.75" thickTop="1" x14ac:dyDescent="0.25"/>
  </sheetData>
  <mergeCells count="7">
    <mergeCell ref="B4:X4"/>
    <mergeCell ref="B6:E6"/>
    <mergeCell ref="F6:M6"/>
    <mergeCell ref="N6:P6"/>
    <mergeCell ref="Q6:V6"/>
    <mergeCell ref="W6:W7"/>
    <mergeCell ref="X6:X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workbookViewId="0">
      <selection activeCell="A14" sqref="A8:XFD14"/>
    </sheetView>
  </sheetViews>
  <sheetFormatPr baseColWidth="10" defaultRowHeight="15" x14ac:dyDescent="0.25"/>
  <sheetData>
    <row r="1" spans="1:24" ht="15.75" x14ac:dyDescent="0.3">
      <c r="A1" s="1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54" t="s">
        <v>28</v>
      </c>
    </row>
    <row r="2" spans="1:24" ht="15.75" x14ac:dyDescent="0.3">
      <c r="A2" s="1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54" t="s">
        <v>29</v>
      </c>
    </row>
    <row r="3" spans="1:24" ht="15.75" x14ac:dyDescent="0.3">
      <c r="A3" s="1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55">
        <f ca="1">NOW()</f>
        <v>41703.549740509261</v>
      </c>
    </row>
    <row r="4" spans="1:24" ht="15.75" x14ac:dyDescent="0.3">
      <c r="A4" s="11"/>
      <c r="B4" s="96" t="s">
        <v>30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</row>
    <row r="5" spans="1:24" ht="15.75" x14ac:dyDescent="0.3">
      <c r="A5" s="1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.75" thickBot="1" x14ac:dyDescent="0.3">
      <c r="A6" s="11"/>
      <c r="B6" s="97" t="s">
        <v>3</v>
      </c>
      <c r="C6" s="98"/>
      <c r="D6" s="98"/>
      <c r="E6" s="99"/>
      <c r="F6" s="97" t="s">
        <v>4</v>
      </c>
      <c r="G6" s="98"/>
      <c r="H6" s="98"/>
      <c r="I6" s="98"/>
      <c r="J6" s="98"/>
      <c r="K6" s="98"/>
      <c r="L6" s="98"/>
      <c r="M6" s="99"/>
      <c r="N6" s="97" t="s">
        <v>5</v>
      </c>
      <c r="O6" s="98"/>
      <c r="P6" s="99"/>
      <c r="Q6" s="100" t="s">
        <v>6</v>
      </c>
      <c r="R6" s="101"/>
      <c r="S6" s="101"/>
      <c r="T6" s="101"/>
      <c r="U6" s="101"/>
      <c r="V6" s="102"/>
      <c r="W6" s="103" t="s">
        <v>7</v>
      </c>
      <c r="X6" s="105" t="s">
        <v>8</v>
      </c>
    </row>
    <row r="7" spans="1:24" ht="37.5" thickTop="1" thickBot="1" x14ac:dyDescent="0.3">
      <c r="A7" s="56" t="s">
        <v>22</v>
      </c>
      <c r="B7" s="3" t="s">
        <v>9</v>
      </c>
      <c r="C7" s="4" t="s">
        <v>10</v>
      </c>
      <c r="D7" s="4" t="s">
        <v>11</v>
      </c>
      <c r="E7" s="5" t="s">
        <v>8</v>
      </c>
      <c r="F7" s="6" t="s">
        <v>12</v>
      </c>
      <c r="G7" s="7" t="s">
        <v>13</v>
      </c>
      <c r="H7" s="7" t="s">
        <v>14</v>
      </c>
      <c r="I7" s="4" t="s">
        <v>15</v>
      </c>
      <c r="J7" s="4" t="s">
        <v>16</v>
      </c>
      <c r="K7" s="4" t="s">
        <v>10</v>
      </c>
      <c r="L7" s="4" t="s">
        <v>17</v>
      </c>
      <c r="M7" s="5" t="s">
        <v>8</v>
      </c>
      <c r="N7" s="3" t="s">
        <v>18</v>
      </c>
      <c r="O7" s="7" t="s">
        <v>19</v>
      </c>
      <c r="P7" s="5" t="s">
        <v>8</v>
      </c>
      <c r="Q7" s="8" t="s">
        <v>0</v>
      </c>
      <c r="R7" s="9" t="s">
        <v>1</v>
      </c>
      <c r="S7" s="9" t="s">
        <v>2</v>
      </c>
      <c r="T7" s="9" t="s">
        <v>20</v>
      </c>
      <c r="U7" s="9" t="s">
        <v>21</v>
      </c>
      <c r="V7" s="10" t="s">
        <v>8</v>
      </c>
      <c r="W7" s="104"/>
      <c r="X7" s="106"/>
    </row>
    <row r="8" spans="1:24" ht="15.75" hidden="1" thickTop="1" x14ac:dyDescent="0.25">
      <c r="A8" s="36">
        <v>2000</v>
      </c>
      <c r="B8" s="14"/>
      <c r="C8" s="15"/>
      <c r="D8" s="15"/>
      <c r="E8" s="16"/>
      <c r="F8" s="14"/>
      <c r="G8" s="15"/>
      <c r="H8" s="15"/>
      <c r="I8" s="15"/>
      <c r="J8" s="15"/>
      <c r="K8" s="17"/>
      <c r="L8" s="18"/>
      <c r="M8" s="19"/>
      <c r="N8" s="20"/>
      <c r="O8" s="21"/>
      <c r="P8" s="22"/>
      <c r="Q8" s="14"/>
      <c r="R8" s="15"/>
      <c r="S8" s="15"/>
      <c r="T8" s="15"/>
      <c r="U8" s="15"/>
      <c r="V8" s="16"/>
      <c r="W8" s="23"/>
      <c r="X8" s="23"/>
    </row>
    <row r="9" spans="1:24" hidden="1" x14ac:dyDescent="0.25">
      <c r="A9" s="12">
        <v>2001</v>
      </c>
      <c r="B9" s="24"/>
      <c r="C9" s="25"/>
      <c r="D9" s="25"/>
      <c r="E9" s="26"/>
      <c r="F9" s="24"/>
      <c r="G9" s="25"/>
      <c r="H9" s="25"/>
      <c r="I9" s="25"/>
      <c r="J9" s="25"/>
      <c r="K9" s="27"/>
      <c r="L9" s="28"/>
      <c r="M9" s="29"/>
      <c r="N9" s="30"/>
      <c r="O9" s="31"/>
      <c r="P9" s="32"/>
      <c r="Q9" s="24"/>
      <c r="R9" s="25"/>
      <c r="S9" s="25"/>
      <c r="T9" s="25"/>
      <c r="U9" s="25"/>
      <c r="V9" s="26"/>
      <c r="W9" s="33"/>
      <c r="X9" s="33"/>
    </row>
    <row r="10" spans="1:24" hidden="1" x14ac:dyDescent="0.25">
      <c r="A10" s="12">
        <v>2002</v>
      </c>
      <c r="B10" s="24"/>
      <c r="C10" s="25"/>
      <c r="D10" s="25"/>
      <c r="E10" s="26"/>
      <c r="F10" s="24"/>
      <c r="G10" s="25"/>
      <c r="H10" s="25"/>
      <c r="I10" s="25"/>
      <c r="J10" s="25"/>
      <c r="K10" s="27"/>
      <c r="L10" s="28"/>
      <c r="M10" s="29"/>
      <c r="N10" s="30"/>
      <c r="O10" s="31"/>
      <c r="P10" s="32"/>
      <c r="Q10" s="24"/>
      <c r="R10" s="25"/>
      <c r="S10" s="25"/>
      <c r="T10" s="25"/>
      <c r="U10" s="25"/>
      <c r="V10" s="26"/>
      <c r="W10" s="33"/>
      <c r="X10" s="33"/>
    </row>
    <row r="11" spans="1:24" hidden="1" x14ac:dyDescent="0.25">
      <c r="A11" s="12">
        <v>2003</v>
      </c>
      <c r="B11" s="24"/>
      <c r="C11" s="25"/>
      <c r="D11" s="25"/>
      <c r="E11" s="26"/>
      <c r="F11" s="24"/>
      <c r="G11" s="25"/>
      <c r="H11" s="25"/>
      <c r="I11" s="25"/>
      <c r="J11" s="25"/>
      <c r="K11" s="27"/>
      <c r="L11" s="28"/>
      <c r="M11" s="29"/>
      <c r="N11" s="30"/>
      <c r="O11" s="31"/>
      <c r="P11" s="32"/>
      <c r="Q11" s="24"/>
      <c r="R11" s="25"/>
      <c r="S11" s="25"/>
      <c r="T11" s="25"/>
      <c r="U11" s="25"/>
      <c r="V11" s="26"/>
      <c r="W11" s="33"/>
      <c r="X11" s="33"/>
    </row>
    <row r="12" spans="1:24" hidden="1" x14ac:dyDescent="0.25">
      <c r="A12" s="12">
        <v>2004</v>
      </c>
      <c r="B12" s="24"/>
      <c r="C12" s="25"/>
      <c r="D12" s="25"/>
      <c r="E12" s="26"/>
      <c r="F12" s="24"/>
      <c r="G12" s="25"/>
      <c r="H12" s="25"/>
      <c r="I12" s="25"/>
      <c r="J12" s="25"/>
      <c r="K12" s="27"/>
      <c r="L12" s="28"/>
      <c r="M12" s="29"/>
      <c r="N12" s="30"/>
      <c r="O12" s="31"/>
      <c r="P12" s="32"/>
      <c r="Q12" s="24"/>
      <c r="R12" s="25"/>
      <c r="S12" s="25"/>
      <c r="T12" s="25"/>
      <c r="U12" s="25"/>
      <c r="V12" s="26"/>
      <c r="W12" s="33"/>
      <c r="X12" s="33"/>
    </row>
    <row r="13" spans="1:24" hidden="1" x14ac:dyDescent="0.25">
      <c r="A13" s="12">
        <v>2005</v>
      </c>
      <c r="B13" s="24"/>
      <c r="C13" s="25"/>
      <c r="D13" s="25"/>
      <c r="E13" s="26"/>
      <c r="F13" s="24"/>
      <c r="G13" s="25"/>
      <c r="H13" s="25"/>
      <c r="I13" s="25"/>
      <c r="J13" s="25"/>
      <c r="K13" s="27"/>
      <c r="L13" s="28"/>
      <c r="M13" s="29"/>
      <c r="N13" s="30"/>
      <c r="O13" s="31"/>
      <c r="P13" s="32"/>
      <c r="Q13" s="24"/>
      <c r="R13" s="25"/>
      <c r="S13" s="25"/>
      <c r="T13" s="25"/>
      <c r="U13" s="25"/>
      <c r="V13" s="26"/>
      <c r="W13" s="33"/>
      <c r="X13" s="33"/>
    </row>
    <row r="14" spans="1:24" hidden="1" x14ac:dyDescent="0.25">
      <c r="A14" s="12">
        <v>2006</v>
      </c>
      <c r="B14" s="24"/>
      <c r="C14" s="25"/>
      <c r="D14" s="25"/>
      <c r="E14" s="26"/>
      <c r="F14" s="24"/>
      <c r="G14" s="25"/>
      <c r="H14" s="25"/>
      <c r="I14" s="25"/>
      <c r="J14" s="25"/>
      <c r="K14" s="27"/>
      <c r="L14" s="28"/>
      <c r="M14" s="29"/>
      <c r="N14" s="30"/>
      <c r="O14" s="31"/>
      <c r="P14" s="32"/>
      <c r="Q14" s="24"/>
      <c r="R14" s="25"/>
      <c r="S14" s="25"/>
      <c r="T14" s="25"/>
      <c r="U14" s="25"/>
      <c r="V14" s="26"/>
      <c r="W14" s="33"/>
      <c r="X14" s="33"/>
    </row>
    <row r="15" spans="1:24" ht="15.75" thickTop="1" x14ac:dyDescent="0.25">
      <c r="A15" s="12">
        <v>2007</v>
      </c>
      <c r="B15" s="24"/>
      <c r="C15" s="25"/>
      <c r="D15" s="25"/>
      <c r="E15" s="26"/>
      <c r="F15" s="24">
        <f>[5]Institutos!F8</f>
        <v>0.64768698199713415</v>
      </c>
      <c r="G15" s="25"/>
      <c r="H15" s="25"/>
      <c r="I15" s="25">
        <f>[5]Institutos!E8</f>
        <v>32.803947218337257</v>
      </c>
      <c r="J15" s="25"/>
      <c r="K15" s="27"/>
      <c r="L15" s="25"/>
      <c r="M15" s="26">
        <f>SUM(F15:L15)</f>
        <v>33.451634200334389</v>
      </c>
      <c r="N15" s="24">
        <f>[5]Institutos!H8</f>
        <v>8.0441874168629308</v>
      </c>
      <c r="O15" s="42"/>
      <c r="P15" s="32">
        <f>SUM(N15:O15)</f>
        <v>8.0441874168629308</v>
      </c>
      <c r="Q15" s="24">
        <f>[5]Institutos!J8</f>
        <v>0.44389479336528909</v>
      </c>
      <c r="R15" s="25"/>
      <c r="S15" s="25"/>
      <c r="T15" s="25"/>
      <c r="U15" s="25"/>
      <c r="V15" s="26">
        <f t="shared" ref="V15:V19" si="0">SUM(Q15:U15)</f>
        <v>0.44389479336528909</v>
      </c>
      <c r="W15" s="33">
        <f>[5]Institutos!I8</f>
        <v>27.034020084982199</v>
      </c>
      <c r="X15" s="33">
        <f t="shared" ref="X15:X19" si="1">SUM(E15,M15,P15,V15,W15)</f>
        <v>68.973736495544813</v>
      </c>
    </row>
    <row r="16" spans="1:24" x14ac:dyDescent="0.25">
      <c r="A16" s="12">
        <v>2008</v>
      </c>
      <c r="B16" s="24"/>
      <c r="C16" s="25"/>
      <c r="D16" s="25"/>
      <c r="E16" s="26"/>
      <c r="F16" s="24">
        <f>[5]Institutos!F9</f>
        <v>0.66580811767954939</v>
      </c>
      <c r="G16" s="25"/>
      <c r="H16" s="25"/>
      <c r="I16" s="25">
        <f>[5]Institutos!E9</f>
        <v>33.721743615339577</v>
      </c>
      <c r="J16" s="25"/>
      <c r="K16" s="27"/>
      <c r="L16" s="25"/>
      <c r="M16" s="26">
        <f t="shared" ref="M16:M19" si="2">SUM(F16:L16)</f>
        <v>34.387551733019123</v>
      </c>
      <c r="N16" s="24">
        <f>[5]Institutos!H9</f>
        <v>8.2692495466995855</v>
      </c>
      <c r="O16" s="42"/>
      <c r="P16" s="32">
        <f t="shared" ref="P16:P19" si="3">SUM(N16:O16)</f>
        <v>8.2692495466995855</v>
      </c>
      <c r="Q16" s="24">
        <f>[5]Institutos!J9</f>
        <v>0.45631418421746728</v>
      </c>
      <c r="R16" s="25"/>
      <c r="S16" s="25"/>
      <c r="T16" s="25"/>
      <c r="U16" s="25"/>
      <c r="V16" s="26">
        <f t="shared" si="0"/>
        <v>0.45631418421746728</v>
      </c>
      <c r="W16" s="33">
        <f>[5]Institutos!I9</f>
        <v>27.597200063076816</v>
      </c>
      <c r="X16" s="33">
        <f t="shared" si="1"/>
        <v>70.710315527012995</v>
      </c>
    </row>
    <row r="17" spans="1:24" x14ac:dyDescent="0.25">
      <c r="A17" s="12">
        <v>2009</v>
      </c>
      <c r="B17" s="24"/>
      <c r="C17" s="25"/>
      <c r="D17" s="25"/>
      <c r="E17" s="26"/>
      <c r="F17" s="24">
        <f>[5]Institutos!F10</f>
        <v>0.57781128593381348</v>
      </c>
      <c r="G17" s="25"/>
      <c r="H17" s="25"/>
      <c r="I17" s="25">
        <f>[5]Institutos!E10</f>
        <v>29.264894081221883</v>
      </c>
      <c r="J17" s="25"/>
      <c r="K17" s="27"/>
      <c r="L17" s="25"/>
      <c r="M17" s="26">
        <f t="shared" si="2"/>
        <v>29.842705367155695</v>
      </c>
      <c r="N17" s="24">
        <f>[5]Institutos!H10</f>
        <v>7.1763404311416865</v>
      </c>
      <c r="O17" s="42"/>
      <c r="P17" s="32">
        <f t="shared" si="3"/>
        <v>7.1763404311416865</v>
      </c>
      <c r="Q17" s="24">
        <f>[5]Institutos!J10</f>
        <v>0.39600521317079218</v>
      </c>
      <c r="R17" s="25"/>
      <c r="S17" s="25"/>
      <c r="T17" s="25"/>
      <c r="U17" s="25"/>
      <c r="V17" s="26">
        <f t="shared" si="0"/>
        <v>0.39600521317079218</v>
      </c>
      <c r="W17" s="33">
        <f>[5]Institutos!I10</f>
        <v>26.562325598180845</v>
      </c>
      <c r="X17" s="33">
        <f t="shared" si="1"/>
        <v>63.977376609649028</v>
      </c>
    </row>
    <row r="18" spans="1:24" x14ac:dyDescent="0.25">
      <c r="A18" s="12">
        <v>2010</v>
      </c>
      <c r="B18" s="24"/>
      <c r="C18" s="25"/>
      <c r="D18" s="25"/>
      <c r="E18" s="26"/>
      <c r="F18" s="24">
        <f>[5]Institutos!F11</f>
        <v>0.59798467414411183</v>
      </c>
      <c r="G18" s="25"/>
      <c r="H18" s="25"/>
      <c r="I18" s="25">
        <f>[5]Institutos!E11</f>
        <v>30.286632637746674</v>
      </c>
      <c r="J18" s="25"/>
      <c r="K18" s="25"/>
      <c r="L18" s="25"/>
      <c r="M18" s="26">
        <f t="shared" si="2"/>
        <v>30.884617311890786</v>
      </c>
      <c r="N18" s="24">
        <f>[5]Institutos!H11</f>
        <v>7.426891268363069</v>
      </c>
      <c r="O18" s="25"/>
      <c r="P18" s="32">
        <f t="shared" si="3"/>
        <v>7.426891268363069</v>
      </c>
      <c r="Q18" s="24">
        <f>[5]Institutos!J11</f>
        <v>0.4098311232785975</v>
      </c>
      <c r="R18" s="25"/>
      <c r="S18" s="25"/>
      <c r="T18" s="25"/>
      <c r="U18" s="25"/>
      <c r="V18" s="26">
        <f t="shared" si="0"/>
        <v>0.4098311232785975</v>
      </c>
      <c r="W18" s="33">
        <f>[5]Institutos!I11</f>
        <v>27.296583231349459</v>
      </c>
      <c r="X18" s="33">
        <f t="shared" si="1"/>
        <v>66.017922934881909</v>
      </c>
    </row>
    <row r="19" spans="1:24" ht="15.75" thickBot="1" x14ac:dyDescent="0.3">
      <c r="A19" s="13">
        <v>2011</v>
      </c>
      <c r="B19" s="24"/>
      <c r="C19" s="25"/>
      <c r="D19" s="25"/>
      <c r="E19" s="26"/>
      <c r="F19" s="24">
        <f>[5]Institutos!F12</f>
        <v>0.53987455495813663</v>
      </c>
      <c r="G19" s="25"/>
      <c r="H19" s="50"/>
      <c r="I19" s="25">
        <f>[5]Institutos!E12</f>
        <v>27.343480566432621</v>
      </c>
      <c r="J19" s="25"/>
      <c r="K19" s="25"/>
      <c r="L19" s="25"/>
      <c r="M19" s="26">
        <f t="shared" si="2"/>
        <v>27.883355121390757</v>
      </c>
      <c r="N19" s="24">
        <f>[5]Institutos!H12</f>
        <v>6.705171205213345</v>
      </c>
      <c r="O19" s="25"/>
      <c r="P19" s="32">
        <f t="shared" si="3"/>
        <v>6.705171205213345</v>
      </c>
      <c r="Q19" s="24">
        <f>[5]Institutos!J12</f>
        <v>0.37000512697872917</v>
      </c>
      <c r="R19" s="25"/>
      <c r="S19" s="51"/>
      <c r="T19" s="25"/>
      <c r="U19" s="25"/>
      <c r="V19" s="26">
        <f t="shared" si="0"/>
        <v>0.37000512697872917</v>
      </c>
      <c r="W19" s="33">
        <f>[5]Institutos!I12</f>
        <v>24.406592842958357</v>
      </c>
      <c r="X19" s="33">
        <f t="shared" si="1"/>
        <v>59.365124296541197</v>
      </c>
    </row>
    <row r="20" spans="1:24" ht="15.75" thickTop="1" x14ac:dyDescent="0.25"/>
  </sheetData>
  <mergeCells count="7">
    <mergeCell ref="B4:X4"/>
    <mergeCell ref="B6:E6"/>
    <mergeCell ref="F6:M6"/>
    <mergeCell ref="N6:P6"/>
    <mergeCell ref="Q6:V6"/>
    <mergeCell ref="W6:W7"/>
    <mergeCell ref="X6:X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workbookViewId="0">
      <selection activeCell="A14" sqref="A8:XFD14"/>
    </sheetView>
  </sheetViews>
  <sheetFormatPr baseColWidth="10" defaultRowHeight="15" x14ac:dyDescent="0.25"/>
  <sheetData>
    <row r="1" spans="1:24" ht="15.75" x14ac:dyDescent="0.3">
      <c r="A1" s="1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54" t="s">
        <v>28</v>
      </c>
    </row>
    <row r="2" spans="1:24" ht="15.75" x14ac:dyDescent="0.3">
      <c r="A2" s="1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54" t="s">
        <v>29</v>
      </c>
    </row>
    <row r="3" spans="1:24" ht="15.75" x14ac:dyDescent="0.3">
      <c r="A3" s="1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55">
        <f ca="1">NOW()</f>
        <v>41703.549740509261</v>
      </c>
    </row>
    <row r="4" spans="1:24" ht="15.75" x14ac:dyDescent="0.3">
      <c r="A4" s="11"/>
      <c r="B4" s="110" t="s">
        <v>31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</row>
    <row r="5" spans="1:24" ht="15.75" x14ac:dyDescent="0.3">
      <c r="A5" s="1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.75" thickBot="1" x14ac:dyDescent="0.3">
      <c r="A6" s="11"/>
      <c r="B6" s="97" t="s">
        <v>3</v>
      </c>
      <c r="C6" s="98"/>
      <c r="D6" s="98"/>
      <c r="E6" s="99"/>
      <c r="F6" s="97" t="s">
        <v>4</v>
      </c>
      <c r="G6" s="98"/>
      <c r="H6" s="98"/>
      <c r="I6" s="98"/>
      <c r="J6" s="98"/>
      <c r="K6" s="98"/>
      <c r="L6" s="98"/>
      <c r="M6" s="99"/>
      <c r="N6" s="97" t="s">
        <v>5</v>
      </c>
      <c r="O6" s="98"/>
      <c r="P6" s="99"/>
      <c r="Q6" s="100" t="s">
        <v>6</v>
      </c>
      <c r="R6" s="101"/>
      <c r="S6" s="101"/>
      <c r="T6" s="101"/>
      <c r="U6" s="101"/>
      <c r="V6" s="102"/>
      <c r="W6" s="103" t="s">
        <v>7</v>
      </c>
      <c r="X6" s="105" t="s">
        <v>8</v>
      </c>
    </row>
    <row r="7" spans="1:24" ht="37.5" thickTop="1" thickBot="1" x14ac:dyDescent="0.3">
      <c r="A7" s="56" t="s">
        <v>22</v>
      </c>
      <c r="B7" s="3" t="s">
        <v>9</v>
      </c>
      <c r="C7" s="4" t="s">
        <v>10</v>
      </c>
      <c r="D7" s="4" t="s">
        <v>11</v>
      </c>
      <c r="E7" s="5" t="s">
        <v>8</v>
      </c>
      <c r="F7" s="6" t="s">
        <v>12</v>
      </c>
      <c r="G7" s="7" t="s">
        <v>13</v>
      </c>
      <c r="H7" s="7" t="s">
        <v>14</v>
      </c>
      <c r="I7" s="4" t="s">
        <v>15</v>
      </c>
      <c r="J7" s="4" t="s">
        <v>16</v>
      </c>
      <c r="K7" s="4" t="s">
        <v>10</v>
      </c>
      <c r="L7" s="4" t="s">
        <v>17</v>
      </c>
      <c r="M7" s="5" t="s">
        <v>8</v>
      </c>
      <c r="N7" s="3" t="s">
        <v>18</v>
      </c>
      <c r="O7" s="7" t="s">
        <v>19</v>
      </c>
      <c r="P7" s="5" t="s">
        <v>8</v>
      </c>
      <c r="Q7" s="8" t="s">
        <v>0</v>
      </c>
      <c r="R7" s="9" t="s">
        <v>1</v>
      </c>
      <c r="S7" s="9" t="s">
        <v>2</v>
      </c>
      <c r="T7" s="9" t="s">
        <v>20</v>
      </c>
      <c r="U7" s="9" t="s">
        <v>21</v>
      </c>
      <c r="V7" s="10" t="s">
        <v>8</v>
      </c>
      <c r="W7" s="104"/>
      <c r="X7" s="106"/>
    </row>
    <row r="8" spans="1:24" ht="15.75" hidden="1" thickTop="1" x14ac:dyDescent="0.25">
      <c r="A8" s="36">
        <v>2000</v>
      </c>
      <c r="B8" s="14"/>
      <c r="C8" s="15"/>
      <c r="D8" s="15"/>
      <c r="E8" s="16"/>
      <c r="F8" s="14"/>
      <c r="G8" s="15"/>
      <c r="H8" s="15"/>
      <c r="I8" s="15"/>
      <c r="J8" s="15"/>
      <c r="K8" s="17"/>
      <c r="L8" s="18"/>
      <c r="M8" s="19"/>
      <c r="N8" s="20"/>
      <c r="O8" s="21"/>
      <c r="P8" s="22"/>
      <c r="Q8" s="14"/>
      <c r="R8" s="15"/>
      <c r="S8" s="15"/>
      <c r="T8" s="15"/>
      <c r="U8" s="15"/>
      <c r="V8" s="16"/>
      <c r="W8" s="23"/>
      <c r="X8" s="23"/>
    </row>
    <row r="9" spans="1:24" hidden="1" x14ac:dyDescent="0.25">
      <c r="A9" s="12">
        <v>2001</v>
      </c>
      <c r="B9" s="24"/>
      <c r="C9" s="25"/>
      <c r="D9" s="25"/>
      <c r="E9" s="26"/>
      <c r="F9" s="24"/>
      <c r="G9" s="25"/>
      <c r="H9" s="25"/>
      <c r="I9" s="25"/>
      <c r="J9" s="25"/>
      <c r="K9" s="27"/>
      <c r="L9" s="28"/>
      <c r="M9" s="29"/>
      <c r="N9" s="30"/>
      <c r="O9" s="31"/>
      <c r="P9" s="32"/>
      <c r="Q9" s="24"/>
      <c r="R9" s="25"/>
      <c r="S9" s="25"/>
      <c r="T9" s="25"/>
      <c r="U9" s="25"/>
      <c r="V9" s="26"/>
      <c r="W9" s="33"/>
      <c r="X9" s="33"/>
    </row>
    <row r="10" spans="1:24" hidden="1" x14ac:dyDescent="0.25">
      <c r="A10" s="12">
        <v>2002</v>
      </c>
      <c r="B10" s="24"/>
      <c r="C10" s="25"/>
      <c r="D10" s="25"/>
      <c r="E10" s="26"/>
      <c r="F10" s="24"/>
      <c r="G10" s="25"/>
      <c r="H10" s="25"/>
      <c r="I10" s="25"/>
      <c r="J10" s="25"/>
      <c r="K10" s="27"/>
      <c r="L10" s="28"/>
      <c r="M10" s="29"/>
      <c r="N10" s="30"/>
      <c r="O10" s="31"/>
      <c r="P10" s="32"/>
      <c r="Q10" s="24"/>
      <c r="R10" s="25"/>
      <c r="S10" s="25"/>
      <c r="T10" s="25"/>
      <c r="U10" s="25"/>
      <c r="V10" s="26"/>
      <c r="W10" s="33"/>
      <c r="X10" s="33"/>
    </row>
    <row r="11" spans="1:24" hidden="1" x14ac:dyDescent="0.25">
      <c r="A11" s="12">
        <v>2003</v>
      </c>
      <c r="B11" s="24"/>
      <c r="C11" s="25"/>
      <c r="D11" s="25"/>
      <c r="E11" s="26"/>
      <c r="F11" s="24"/>
      <c r="G11" s="25"/>
      <c r="H11" s="25"/>
      <c r="I11" s="25"/>
      <c r="J11" s="25"/>
      <c r="K11" s="27"/>
      <c r="L11" s="28"/>
      <c r="M11" s="29"/>
      <c r="N11" s="30"/>
      <c r="O11" s="31"/>
      <c r="P11" s="32"/>
      <c r="Q11" s="24"/>
      <c r="R11" s="25"/>
      <c r="S11" s="25"/>
      <c r="T11" s="25"/>
      <c r="U11" s="25"/>
      <c r="V11" s="26"/>
      <c r="W11" s="33"/>
      <c r="X11" s="33"/>
    </row>
    <row r="12" spans="1:24" hidden="1" x14ac:dyDescent="0.25">
      <c r="A12" s="12">
        <v>2004</v>
      </c>
      <c r="B12" s="24"/>
      <c r="C12" s="25"/>
      <c r="D12" s="25"/>
      <c r="E12" s="26"/>
      <c r="F12" s="24"/>
      <c r="G12" s="25"/>
      <c r="H12" s="25"/>
      <c r="I12" s="25"/>
      <c r="J12" s="25"/>
      <c r="K12" s="27"/>
      <c r="L12" s="28"/>
      <c r="M12" s="29"/>
      <c r="N12" s="30"/>
      <c r="O12" s="31"/>
      <c r="P12" s="32"/>
      <c r="Q12" s="24"/>
      <c r="R12" s="25"/>
      <c r="S12" s="25"/>
      <c r="T12" s="25"/>
      <c r="U12" s="25"/>
      <c r="V12" s="26"/>
      <c r="W12" s="33"/>
      <c r="X12" s="33"/>
    </row>
    <row r="13" spans="1:24" hidden="1" x14ac:dyDescent="0.25">
      <c r="A13" s="12">
        <v>2005</v>
      </c>
      <c r="B13" s="24"/>
      <c r="C13" s="25"/>
      <c r="D13" s="25"/>
      <c r="E13" s="26"/>
      <c r="F13" s="24"/>
      <c r="G13" s="25"/>
      <c r="H13" s="25"/>
      <c r="I13" s="25"/>
      <c r="J13" s="25"/>
      <c r="K13" s="27"/>
      <c r="L13" s="28"/>
      <c r="M13" s="29"/>
      <c r="N13" s="30"/>
      <c r="O13" s="31"/>
      <c r="P13" s="32"/>
      <c r="Q13" s="24"/>
      <c r="R13" s="25"/>
      <c r="S13" s="25"/>
      <c r="T13" s="25"/>
      <c r="U13" s="25"/>
      <c r="V13" s="26"/>
      <c r="W13" s="33"/>
      <c r="X13" s="33"/>
    </row>
    <row r="14" spans="1:24" hidden="1" x14ac:dyDescent="0.25">
      <c r="A14" s="12">
        <v>2006</v>
      </c>
      <c r="B14" s="24"/>
      <c r="C14" s="25"/>
      <c r="D14" s="25"/>
      <c r="E14" s="26"/>
      <c r="F14" s="24"/>
      <c r="G14" s="25"/>
      <c r="H14" s="25"/>
      <c r="I14" s="25"/>
      <c r="J14" s="25"/>
      <c r="K14" s="27"/>
      <c r="L14" s="28"/>
      <c r="M14" s="29"/>
      <c r="N14" s="30"/>
      <c r="O14" s="31"/>
      <c r="P14" s="32"/>
      <c r="Q14" s="24"/>
      <c r="R14" s="25"/>
      <c r="S14" s="25"/>
      <c r="T14" s="25"/>
      <c r="U14" s="25"/>
      <c r="V14" s="26"/>
      <c r="W14" s="33"/>
      <c r="X14" s="33"/>
    </row>
    <row r="15" spans="1:24" ht="15.75" thickTop="1" x14ac:dyDescent="0.25">
      <c r="A15" s="12">
        <v>2007</v>
      </c>
      <c r="B15" s="24"/>
      <c r="C15" s="25"/>
      <c r="D15" s="25"/>
      <c r="E15" s="26"/>
      <c r="F15" s="37">
        <f>'[5]Colegios Públicos'!F7</f>
        <v>0.19289686578281115</v>
      </c>
      <c r="G15" s="38"/>
      <c r="H15" s="38"/>
      <c r="I15" s="38">
        <f>'[5]Colegios Públicos'!E7</f>
        <v>33.044951522486883</v>
      </c>
      <c r="J15" s="38"/>
      <c r="K15" s="40"/>
      <c r="L15" s="38"/>
      <c r="M15" s="39">
        <f>SUM(F15:L15)</f>
        <v>33.237848388269697</v>
      </c>
      <c r="N15" s="24">
        <f>'[5]Colegios Públicos'!H7</f>
        <v>146.18151266390598</v>
      </c>
      <c r="O15" s="31"/>
      <c r="P15" s="32">
        <f t="shared" ref="P15:P19" si="0">SUM(N15:O15)</f>
        <v>146.18151266390598</v>
      </c>
      <c r="Q15" s="24"/>
      <c r="R15" s="25"/>
      <c r="S15" s="25"/>
      <c r="T15" s="25"/>
      <c r="U15" s="25"/>
      <c r="V15" s="26">
        <f t="shared" ref="V15:V19" si="1">SUM(Q15:U15)</f>
        <v>0</v>
      </c>
      <c r="W15" s="46">
        <f>'[5]Colegios Públicos'!I7</f>
        <v>63.699250952420932</v>
      </c>
      <c r="X15" s="33">
        <f t="shared" ref="X15:X19" si="2">SUM(E15,M15,P15,V15,W15)</f>
        <v>243.1186120045966</v>
      </c>
    </row>
    <row r="16" spans="1:24" x14ac:dyDescent="0.25">
      <c r="A16" s="12">
        <v>2008</v>
      </c>
      <c r="B16" s="24"/>
      <c r="C16" s="25"/>
      <c r="D16" s="25"/>
      <c r="E16" s="26"/>
      <c r="F16" s="37">
        <f>'[5]Colegios Públicos'!F8</f>
        <v>0.1785616229231049</v>
      </c>
      <c r="G16" s="38"/>
      <c r="H16" s="38"/>
      <c r="I16" s="38">
        <f>'[5]Colegios Públicos'!E8</f>
        <v>30.589196715690633</v>
      </c>
      <c r="J16" s="38"/>
      <c r="K16" s="40"/>
      <c r="L16" s="38"/>
      <c r="M16" s="39">
        <f t="shared" ref="M16:M19" si="3">SUM(F16:L16)</f>
        <v>30.767758338613739</v>
      </c>
      <c r="N16" s="24">
        <f>'[5]Colegios Públicos'!H8</f>
        <v>135.31794846273459</v>
      </c>
      <c r="O16" s="31"/>
      <c r="P16" s="32">
        <f t="shared" si="0"/>
        <v>135.31794846273459</v>
      </c>
      <c r="Q16" s="24"/>
      <c r="R16" s="25"/>
      <c r="S16" s="25"/>
      <c r="T16" s="25"/>
      <c r="U16" s="25"/>
      <c r="V16" s="26">
        <f t="shared" si="1"/>
        <v>0</v>
      </c>
      <c r="W16" s="46">
        <f>'[5]Colegios Públicos'!I8</f>
        <v>63.359031720218027</v>
      </c>
      <c r="X16" s="33">
        <f t="shared" si="2"/>
        <v>229.44473852156636</v>
      </c>
    </row>
    <row r="17" spans="1:24" x14ac:dyDescent="0.25">
      <c r="A17" s="12">
        <v>2009</v>
      </c>
      <c r="B17" s="24"/>
      <c r="C17" s="25"/>
      <c r="D17" s="25"/>
      <c r="E17" s="26"/>
      <c r="F17" s="37">
        <f>'[5]Colegios Públicos'!F9</f>
        <v>0.17468116307314313</v>
      </c>
      <c r="G17" s="38"/>
      <c r="H17" s="38"/>
      <c r="I17" s="38">
        <f>'[5]Colegios Públicos'!E9</f>
        <v>29.92443937447327</v>
      </c>
      <c r="J17" s="38"/>
      <c r="K17" s="40"/>
      <c r="L17" s="38"/>
      <c r="M17" s="39">
        <f t="shared" si="3"/>
        <v>30.099120537546412</v>
      </c>
      <c r="N17" s="24">
        <f>'[5]Colegios Públicos'!H9</f>
        <v>132.37725013465672</v>
      </c>
      <c r="O17" s="31"/>
      <c r="P17" s="32">
        <f t="shared" si="0"/>
        <v>132.37725013465672</v>
      </c>
      <c r="Q17" s="24"/>
      <c r="R17" s="25"/>
      <c r="S17" s="25"/>
      <c r="T17" s="25"/>
      <c r="U17" s="25"/>
      <c r="V17" s="26">
        <f t="shared" si="1"/>
        <v>0</v>
      </c>
      <c r="W17" s="46">
        <f>'[5]Colegios Públicos'!I9</f>
        <v>55.116681268247369</v>
      </c>
      <c r="X17" s="33">
        <f t="shared" si="2"/>
        <v>217.59305194045049</v>
      </c>
    </row>
    <row r="18" spans="1:24" x14ac:dyDescent="0.25">
      <c r="A18" s="12">
        <v>2010</v>
      </c>
      <c r="B18" s="34"/>
      <c r="C18" s="28"/>
      <c r="D18" s="28"/>
      <c r="E18" s="26"/>
      <c r="F18" s="37">
        <f>'[5]Colegios Públicos'!F10</f>
        <v>0.22486587087469723</v>
      </c>
      <c r="G18" s="38"/>
      <c r="H18" s="38"/>
      <c r="I18" s="38">
        <f>'[5]Colegios Públicos'!E10</f>
        <v>38.521526889309911</v>
      </c>
      <c r="J18" s="38"/>
      <c r="K18" s="38"/>
      <c r="L18" s="38"/>
      <c r="M18" s="39">
        <f t="shared" si="3"/>
        <v>38.746392760184605</v>
      </c>
      <c r="N18" s="47">
        <f>'[5]Colegios Públicos'!H10</f>
        <v>170.40833202526258</v>
      </c>
      <c r="O18" s="28"/>
      <c r="P18" s="26">
        <f t="shared" si="0"/>
        <v>170.40833202526258</v>
      </c>
      <c r="Q18" s="24"/>
      <c r="R18" s="25"/>
      <c r="S18" s="25"/>
      <c r="T18" s="25"/>
      <c r="U18" s="25"/>
      <c r="V18" s="26">
        <f t="shared" si="1"/>
        <v>0</v>
      </c>
      <c r="W18" s="46">
        <f>'[5]Colegios Públicos'!I10</f>
        <v>53.536244985728082</v>
      </c>
      <c r="X18" s="33">
        <f t="shared" si="2"/>
        <v>262.69096977117528</v>
      </c>
    </row>
    <row r="19" spans="1:24" ht="15.75" thickBot="1" x14ac:dyDescent="0.3">
      <c r="A19" s="13">
        <v>2011</v>
      </c>
      <c r="B19" s="34"/>
      <c r="C19" s="28"/>
      <c r="D19" s="28"/>
      <c r="E19" s="26"/>
      <c r="F19" s="37">
        <f>'[5]Colegios Públicos'!F11</f>
        <v>0.17325217329843892</v>
      </c>
      <c r="G19" s="38"/>
      <c r="H19" s="57"/>
      <c r="I19" s="38">
        <f>'[5]Colegios Públicos'!E11</f>
        <v>29.679640695969091</v>
      </c>
      <c r="J19" s="38"/>
      <c r="K19" s="38"/>
      <c r="L19" s="38"/>
      <c r="M19" s="39">
        <f t="shared" si="3"/>
        <v>29.852892869267531</v>
      </c>
      <c r="N19" s="47">
        <f>'[5]Colegios Públicos'!H11</f>
        <v>131.29433006750173</v>
      </c>
      <c r="O19" s="28"/>
      <c r="P19" s="58">
        <f t="shared" si="0"/>
        <v>131.29433006750173</v>
      </c>
      <c r="Q19" s="24"/>
      <c r="R19" s="48"/>
      <c r="S19" s="51"/>
      <c r="T19" s="28"/>
      <c r="U19" s="28"/>
      <c r="V19" s="58">
        <f t="shared" si="1"/>
        <v>0</v>
      </c>
      <c r="W19" s="59">
        <f>'[5]Colegios Públicos'!I11</f>
        <v>47.059248700467137</v>
      </c>
      <c r="X19" s="33">
        <f t="shared" si="2"/>
        <v>208.2064716372364</v>
      </c>
    </row>
    <row r="20" spans="1:24" ht="15.75" thickTop="1" x14ac:dyDescent="0.25"/>
  </sheetData>
  <mergeCells count="7">
    <mergeCell ref="B4:X4"/>
    <mergeCell ref="B6:E6"/>
    <mergeCell ref="F6:M6"/>
    <mergeCell ref="N6:P6"/>
    <mergeCell ref="Q6:V6"/>
    <mergeCell ref="W6:W7"/>
    <mergeCell ref="X6:X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INICIO</vt:lpstr>
      <vt:lpstr>CLINKER</vt:lpstr>
      <vt:lpstr>VIDRIO</vt:lpstr>
      <vt:lpstr>AUTOBUSES_URBANOS</vt:lpstr>
      <vt:lpstr>TRANSPORTE_MERCANCIAS_CARRETE</vt:lpstr>
      <vt:lpstr>TURISMO_PRIVADOS</vt:lpstr>
      <vt:lpstr>UNIVERSIDADES</vt:lpstr>
      <vt:lpstr>INSTITUTOS</vt:lpstr>
      <vt:lpstr>COLEGIOS_PUBLICOS</vt:lpstr>
      <vt:lpstr>GRANDES_SUPERFICIES_COMERCIALES</vt:lpstr>
      <vt:lpstr>HOTELES</vt:lpstr>
      <vt:lpstr>HOSPITALES</vt:lpstr>
      <vt:lpstr>OFICINAS_PRIVADAS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Pedro García Montes</dc:creator>
  <cp:lastModifiedBy>Jesús Pedro García Montes</cp:lastModifiedBy>
  <cp:lastPrinted>2013-03-07T11:30:18Z</cp:lastPrinted>
  <dcterms:created xsi:type="dcterms:W3CDTF">2013-02-26T11:43:54Z</dcterms:created>
  <dcterms:modified xsi:type="dcterms:W3CDTF">2014-03-05T12:11:53Z</dcterms:modified>
</cp:coreProperties>
</file>